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165" windowWidth="15480" windowHeight="8850" tabRatio="844" activeTab="0"/>
  </bookViews>
  <sheets>
    <sheet name="Project Data" sheetId="1" r:id="rId1"/>
    <sheet name="Input Data Sheet" sheetId="2" r:id="rId2"/>
    <sheet name="Statistical Calculation" sheetId="3" r:id="rId3"/>
    <sheet name="Stat Forecast Cost" sheetId="4" r:id="rId4"/>
    <sheet name="Stat Forecast Schedule" sheetId="5" r:id="rId5"/>
    <sheet name="Stat Forecast Schedule Date" sheetId="6" r:id="rId6"/>
    <sheet name="Example Data" sheetId="7" r:id="rId7"/>
  </sheets>
  <definedNames>
    <definedName name="_xlnm.Print_Area" localSheetId="0">'Project Data'!$A$1:$H$40</definedName>
  </definedNames>
  <calcPr fullCalcOnLoad="1"/>
</workbook>
</file>

<file path=xl/sharedStrings.xml><?xml version="1.0" encoding="utf-8"?>
<sst xmlns="http://schemas.openxmlformats.org/spreadsheetml/2006/main" count="168" uniqueCount="99">
  <si>
    <t>Divisor</t>
  </si>
  <si>
    <t>Divisor Display</t>
  </si>
  <si>
    <t>Title 1</t>
  </si>
  <si>
    <t>Title 3</t>
  </si>
  <si>
    <t>Budget at Complete</t>
  </si>
  <si>
    <t>Project Data</t>
  </si>
  <si>
    <t>Planned Values cum</t>
  </si>
  <si>
    <t>Title 2a</t>
  </si>
  <si>
    <t>Title 2b</t>
  </si>
  <si>
    <t>Legend</t>
  </si>
  <si>
    <t>Input Data Cell for calculations</t>
  </si>
  <si>
    <t>Input Data Cell for information</t>
  </si>
  <si>
    <t>Calculated Data Cell (do not modify)</t>
  </si>
  <si>
    <t xml:space="preserve">© Kym Henderson </t>
  </si>
  <si>
    <t>Actual Costs cum</t>
  </si>
  <si>
    <t>Period</t>
  </si>
  <si>
    <t>Period Pct</t>
  </si>
  <si>
    <t>PVc</t>
  </si>
  <si>
    <t>EVc</t>
  </si>
  <si>
    <t>ACc</t>
  </si>
  <si>
    <t>ESc</t>
  </si>
  <si>
    <t>PVp</t>
  </si>
  <si>
    <t>EVp</t>
  </si>
  <si>
    <t>ACp</t>
  </si>
  <si>
    <t>ESp</t>
  </si>
  <si>
    <t>SPIc</t>
  </si>
  <si>
    <t>x</t>
  </si>
  <si>
    <t>SPI(t)c</t>
  </si>
  <si>
    <t>CPIc</t>
  </si>
  <si>
    <t>SPIp</t>
  </si>
  <si>
    <t>SPI(t)p</t>
  </si>
  <si>
    <t>CPIp</t>
  </si>
  <si>
    <t>BAC =</t>
  </si>
  <si>
    <t>PD =</t>
  </si>
  <si>
    <t>Z(n) @ %</t>
  </si>
  <si>
    <t>ln SPI(t)p</t>
  </si>
  <si>
    <t>Std Dev (s)</t>
  </si>
  <si>
    <t>AFs</t>
  </si>
  <si>
    <t>CLs(+)</t>
  </si>
  <si>
    <t>CLs(-)</t>
  </si>
  <si>
    <t>IEAC(t)</t>
  </si>
  <si>
    <t>ln CPIp</t>
  </si>
  <si>
    <t>Std Dev (c)</t>
  </si>
  <si>
    <t>AFc</t>
  </si>
  <si>
    <t>CLc(+)</t>
  </si>
  <si>
    <t>CLc(-)</t>
  </si>
  <si>
    <t>IEAC</t>
  </si>
  <si>
    <r>
      <t>IEAC(t)</t>
    </r>
    <r>
      <rPr>
        <b/>
        <vertAlign val="subscript"/>
        <sz val="10"/>
        <rFont val="Arial"/>
        <family val="2"/>
      </rPr>
      <t>H</t>
    </r>
  </si>
  <si>
    <r>
      <t>IEAC(t)</t>
    </r>
    <r>
      <rPr>
        <b/>
        <vertAlign val="subscript"/>
        <sz val="10"/>
        <rFont val="Arial"/>
        <family val="2"/>
      </rPr>
      <t>L</t>
    </r>
  </si>
  <si>
    <r>
      <t>IEAC</t>
    </r>
    <r>
      <rPr>
        <b/>
        <vertAlign val="subscript"/>
        <sz val="10"/>
        <rFont val="Arial"/>
        <family val="2"/>
      </rPr>
      <t>H</t>
    </r>
  </si>
  <si>
    <r>
      <t>IEAC</t>
    </r>
    <r>
      <rPr>
        <b/>
        <vertAlign val="subscript"/>
        <sz val="10"/>
        <rFont val="Arial"/>
        <family val="2"/>
      </rPr>
      <t>L</t>
    </r>
  </si>
  <si>
    <t>Final Duration</t>
  </si>
  <si>
    <t>Final Cost</t>
  </si>
  <si>
    <t>Schedule</t>
  </si>
  <si>
    <t>Cost</t>
  </si>
  <si>
    <t>Sum Ii^2</t>
  </si>
  <si>
    <t>xxx</t>
  </si>
  <si>
    <t xml:space="preserve"> - 2Ak * Sum Ii</t>
  </si>
  <si>
    <t>k*Ak^2</t>
  </si>
  <si>
    <t>Variation(k)</t>
  </si>
  <si>
    <t>ln SPI(t)c</t>
  </si>
  <si>
    <t>ln CPIc</t>
  </si>
  <si>
    <t>© Walt Lipke</t>
  </si>
  <si>
    <t>IEAC(t) H</t>
  </si>
  <si>
    <t>IEAC(t) L</t>
  </si>
  <si>
    <t>IEAC H</t>
  </si>
  <si>
    <t>IEAC L</t>
  </si>
  <si>
    <t>Pct [Cumulative]</t>
  </si>
  <si>
    <t>Pct [Period]</t>
  </si>
  <si>
    <r>
      <t>IEAC</t>
    </r>
    <r>
      <rPr>
        <sz val="7"/>
        <rFont val="Arial"/>
        <family val="2"/>
      </rPr>
      <t xml:space="preserve"> CPI</t>
    </r>
  </si>
  <si>
    <r>
      <t>IEAC(t)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SPI(t)</t>
    </r>
  </si>
  <si>
    <t>Cum Pct</t>
  </si>
  <si>
    <t xml:space="preserve">Cost and Schedule Prediction Using Statistical Methods Template </t>
  </si>
  <si>
    <t>Planned Duration</t>
  </si>
  <si>
    <t>BAC</t>
  </si>
  <si>
    <t>Earned Value cum</t>
  </si>
  <si>
    <t>Earned Schedule cum</t>
  </si>
  <si>
    <t>Percentage Complete cum</t>
  </si>
  <si>
    <t>Percentage Complete period</t>
  </si>
  <si>
    <t>Input Data Sheet</t>
  </si>
  <si>
    <t>Status Date</t>
  </si>
  <si>
    <t>Periods</t>
  </si>
  <si>
    <t>Weekly (W) / Monthly (M)</t>
  </si>
  <si>
    <t>Duration Multiplier</t>
  </si>
  <si>
    <t>Project Start Date</t>
  </si>
  <si>
    <t>Period Ending</t>
  </si>
  <si>
    <t>Planned Completion Date</t>
  </si>
  <si>
    <t>Actual Completion Date</t>
  </si>
  <si>
    <t>IECD H</t>
  </si>
  <si>
    <t>IECD L</t>
  </si>
  <si>
    <r>
      <t>IECD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SPI(t)</t>
    </r>
  </si>
  <si>
    <t>Example using Real Data</t>
  </si>
  <si>
    <t>PV</t>
  </si>
  <si>
    <t>EV</t>
  </si>
  <si>
    <t>AC</t>
  </si>
  <si>
    <t>Statistical Forecast Confidence Level %</t>
  </si>
  <si>
    <t>Hours</t>
  </si>
  <si>
    <t>D</t>
  </si>
  <si>
    <t>REAL DATA EXAMPLE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</si>
</sst>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\ mmm\ yy"/>
    <numFmt numFmtId="173" formatCode="&quot;$&quot;#,##0"/>
    <numFmt numFmtId="174" formatCode="&quot;$&quot;#,##0.00"/>
    <numFmt numFmtId="175" formatCode="&quot;$&quot;#,##0.0000"/>
    <numFmt numFmtId="176" formatCode="0.0%"/>
    <numFmt numFmtId="177" formatCode="_-&quot;$&quot;* #,##0_-;\-&quot;$&quot;* #,##0_-;_-&quot;$&quot;* &quot;-&quot;??_-;_-@_-"/>
    <numFmt numFmtId="178" formatCode="_-* #,##0.0_-;\-* #,##0.0_-;_-* &quot;-&quot;??_-;_-@_-"/>
    <numFmt numFmtId="179" formatCode="_-* #,##0_-;\-* #,##0_-;_-* &quot;-&quot;??_-;_-@_-"/>
    <numFmt numFmtId="180" formatCode="#,##0;[Red]\(#,##0\)"/>
    <numFmt numFmtId="181" formatCode="0.0"/>
    <numFmt numFmtId="182" formatCode="#,##0_-"/>
    <numFmt numFmtId="183" formatCode="#,##0.0"/>
    <numFmt numFmtId="184" formatCode="dd\ mmm"/>
    <numFmt numFmtId="185" formatCode="0.0_);[Red]\(0.0\)"/>
    <numFmt numFmtId="186" formatCode="#,##0_ ;[Red]\-#,##0\ "/>
    <numFmt numFmtId="187" formatCode="[$AUD]\ #,##0;[Red]\-[$AUD]\ #,##0"/>
    <numFmt numFmtId="188" formatCode="[$USD]\ #,##0;[Red]\-[$USD]\ #,##0"/>
    <numFmt numFmtId="189" formatCode="#,##0.0_);[Red]\(#,##0.0\)"/>
    <numFmt numFmtId="190" formatCode="&quot;$&quot;#,##0.0;[Red]\-&quot;$&quot;#,##0.0"/>
    <numFmt numFmtId="191" formatCode="d\-mmm\-yyyy"/>
    <numFmt numFmtId="192" formatCode="_-* #,##0.00000000_-;\-* #,##0.00000000_-;_-* &quot;-&quot;????????_-;_-@_-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_-;\-* #,##0.0000_-;_-* &quot;-&quot;????_-;_-@_-"/>
    <numFmt numFmtId="197" formatCode="_-* #,##0.0000000_-;\-* #,##0.0000000_-;_-* &quot;-&quot;???????_-;_-@_-"/>
    <numFmt numFmtId="198" formatCode="mmm\-yyyy"/>
    <numFmt numFmtId="199" formatCode="dd\-mmm\-yy"/>
    <numFmt numFmtId="200" formatCode="_-[$$-C09]* #,##0_-;\-[$$-C09]* #,##0_-;_-[$$-C09]* &quot;-&quot;_-;_-@_-"/>
    <numFmt numFmtId="201" formatCode="dd\ mmmm\ yy"/>
    <numFmt numFmtId="202" formatCode="#,##0.00_ ;[Red]\-#,##0.00\ "/>
    <numFmt numFmtId="203" formatCode="#0,000"/>
    <numFmt numFmtId="204" formatCode="[$-C09]dddd\,\ d\ mmmm\ yyyy"/>
    <numFmt numFmtId="205" formatCode="0.0000"/>
    <numFmt numFmtId="206" formatCode="0.0000000000"/>
    <numFmt numFmtId="207" formatCode="#,##0.00;[Red]#,##0.00"/>
    <numFmt numFmtId="208" formatCode="#,##0.00;[Red]\(#,##0.00\)"/>
    <numFmt numFmtId="209" formatCode="dd\ mmm\ yyyy"/>
    <numFmt numFmtId="210" formatCode="dd/mm/yy"/>
    <numFmt numFmtId="211" formatCode="0.000"/>
    <numFmt numFmtId="212" formatCode="0.E+00"/>
    <numFmt numFmtId="213" formatCode="#,##0.000"/>
    <numFmt numFmtId="214" formatCode="0.000%"/>
    <numFmt numFmtId="215" formatCode="dd\ mmmm\ yyyy"/>
  </numFmts>
  <fonts count="3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0"/>
    </font>
    <font>
      <b/>
      <vertAlign val="subscript"/>
      <sz val="10"/>
      <name val="Arial"/>
      <family val="2"/>
    </font>
    <font>
      <sz val="10"/>
      <color indexed="9"/>
      <name val="Arial"/>
      <family val="0"/>
    </font>
    <font>
      <sz val="7"/>
      <name val="Arial"/>
      <family val="2"/>
    </font>
    <font>
      <sz val="6"/>
      <name val="Arial"/>
      <family val="2"/>
    </font>
    <font>
      <sz val="1"/>
      <color indexed="8"/>
      <name val="Arial"/>
      <family val="0"/>
    </font>
    <font>
      <sz val="1"/>
      <color indexed="9"/>
      <name val="Arial"/>
      <family val="0"/>
    </font>
    <font>
      <b/>
      <sz val="12.85"/>
      <color indexed="8"/>
      <name val="Arial"/>
      <family val="0"/>
    </font>
    <font>
      <b/>
      <sz val="1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3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185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3" fontId="0" fillId="7" borderId="18" xfId="0" applyNumberFormat="1" applyFill="1" applyBorder="1" applyAlignment="1" quotePrefix="1">
      <alignment horizontal="right"/>
    </xf>
    <xf numFmtId="18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18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183" fontId="0" fillId="0" borderId="0" xfId="0" applyNumberFormat="1" applyFont="1" applyBorder="1" applyAlignment="1">
      <alignment/>
    </xf>
    <xf numFmtId="183" fontId="0" fillId="22" borderId="18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3" fontId="0" fillId="7" borderId="18" xfId="0" applyNumberFormat="1" applyFont="1" applyFill="1" applyBorder="1" applyAlignment="1">
      <alignment/>
    </xf>
    <xf numFmtId="38" fontId="0" fillId="4" borderId="19" xfId="0" applyNumberFormat="1" applyFill="1" applyBorder="1" applyAlignment="1">
      <alignment/>
    </xf>
    <xf numFmtId="183" fontId="0" fillId="0" borderId="16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3" fontId="0" fillId="0" borderId="0" xfId="0" applyNumberFormat="1" applyFill="1" applyBorder="1" applyAlignment="1" quotePrefix="1">
      <alignment horizontal="right"/>
    </xf>
    <xf numFmtId="172" fontId="0" fillId="0" borderId="0" xfId="0" applyNumberFormat="1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3" fontId="0" fillId="22" borderId="18" xfId="0" applyNumberFormat="1" applyFont="1" applyFill="1" applyBorder="1" applyAlignment="1">
      <alignment/>
    </xf>
    <xf numFmtId="181" fontId="0" fillId="4" borderId="20" xfId="0" applyNumberForma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6" fontId="0" fillId="4" borderId="20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0" fillId="4" borderId="20" xfId="0" applyNumberFormat="1" applyFill="1" applyBorder="1" applyAlignment="1">
      <alignment horizontal="center"/>
    </xf>
    <xf numFmtId="0" fontId="0" fillId="24" borderId="0" xfId="0" applyFill="1" applyAlignment="1">
      <alignment/>
    </xf>
    <xf numFmtId="0" fontId="1" fillId="7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11" fontId="1" fillId="7" borderId="0" xfId="0" applyNumberFormat="1" applyFont="1" applyFill="1" applyAlignment="1">
      <alignment horizontal="center"/>
    </xf>
    <xf numFmtId="211" fontId="0" fillId="0" borderId="0" xfId="0" applyNumberFormat="1" applyFill="1" applyAlignment="1">
      <alignment horizontal="center"/>
    </xf>
    <xf numFmtId="211" fontId="0" fillId="22" borderId="0" xfId="0" applyNumberFormat="1" applyFill="1" applyAlignment="1">
      <alignment horizontal="center"/>
    </xf>
    <xf numFmtId="0" fontId="0" fillId="24" borderId="0" xfId="0" applyFont="1" applyFill="1" applyAlignment="1">
      <alignment horizontal="center"/>
    </xf>
    <xf numFmtId="211" fontId="0" fillId="3" borderId="0" xfId="0" applyNumberFormat="1" applyFont="1" applyFill="1" applyBorder="1" applyAlignment="1">
      <alignment horizontal="center"/>
    </xf>
    <xf numFmtId="211" fontId="0" fillId="0" borderId="0" xfId="0" applyNumberFormat="1" applyFont="1" applyAlignment="1">
      <alignment horizontal="center"/>
    </xf>
    <xf numFmtId="211" fontId="0" fillId="24" borderId="0" xfId="0" applyNumberFormat="1" applyFont="1" applyFill="1" applyAlignment="1">
      <alignment horizontal="center"/>
    </xf>
    <xf numFmtId="211" fontId="0" fillId="0" borderId="0" xfId="0" applyNumberFormat="1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211" fontId="0" fillId="10" borderId="0" xfId="0" applyNumberFormat="1" applyFill="1" applyAlignment="1">
      <alignment horizontal="center"/>
    </xf>
    <xf numFmtId="21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11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24" borderId="0" xfId="0" applyFill="1" applyAlignment="1">
      <alignment horizontal="center"/>
    </xf>
    <xf numFmtId="211" fontId="0" fillId="24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3" fontId="0" fillId="10" borderId="0" xfId="0" applyNumberFormat="1" applyFill="1" applyAlignment="1">
      <alignment horizontal="center"/>
    </xf>
    <xf numFmtId="211" fontId="0" fillId="10" borderId="0" xfId="0" applyNumberFormat="1" applyFill="1" applyAlignment="1" quotePrefix="1">
      <alignment horizontal="center"/>
    </xf>
    <xf numFmtId="1" fontId="0" fillId="10" borderId="0" xfId="0" applyNumberFormat="1" applyFont="1" applyFill="1" applyAlignment="1">
      <alignment horizontal="centerContinuous"/>
    </xf>
    <xf numFmtId="0" fontId="10" fillId="24" borderId="0" xfId="0" applyFont="1" applyFill="1" applyAlignment="1">
      <alignment/>
    </xf>
    <xf numFmtId="211" fontId="1" fillId="22" borderId="0" xfId="0" applyNumberFormat="1" applyFont="1" applyFill="1" applyAlignment="1">
      <alignment horizontal="center"/>
    </xf>
    <xf numFmtId="211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0" fontId="0" fillId="0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11" fontId="0" fillId="7" borderId="13" xfId="0" applyNumberFormat="1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1" fontId="0" fillId="11" borderId="13" xfId="0" applyNumberFormat="1" applyFill="1" applyBorder="1" applyAlignment="1">
      <alignment horizontal="left"/>
    </xf>
    <xf numFmtId="0" fontId="1" fillId="0" borderId="13" xfId="0" applyFont="1" applyFill="1" applyBorder="1" applyAlignment="1">
      <alignment horizontal="right"/>
    </xf>
    <xf numFmtId="211" fontId="0" fillId="7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11" borderId="13" xfId="0" applyFont="1" applyFill="1" applyBorder="1" applyAlignment="1">
      <alignment/>
    </xf>
    <xf numFmtId="183" fontId="0" fillId="0" borderId="0" xfId="0" applyNumberFormat="1" applyFont="1" applyAlignment="1">
      <alignment horizontal="center"/>
    </xf>
    <xf numFmtId="1" fontId="1" fillId="8" borderId="0" xfId="0" applyNumberFormat="1" applyFont="1" applyFill="1" applyAlignment="1">
      <alignment horizontal="center"/>
    </xf>
    <xf numFmtId="2" fontId="1" fillId="8" borderId="0" xfId="0" applyNumberFormat="1" applyFont="1" applyFill="1" applyAlignment="1">
      <alignment horizontal="center"/>
    </xf>
    <xf numFmtId="2" fontId="0" fillId="8" borderId="13" xfId="0" applyNumberFormat="1" applyFill="1" applyBorder="1" applyAlignment="1">
      <alignment horizontal="left"/>
    </xf>
    <xf numFmtId="1" fontId="0" fillId="8" borderId="13" xfId="0" applyNumberFormat="1" applyFont="1" applyFill="1" applyBorder="1" applyAlignment="1">
      <alignment/>
    </xf>
    <xf numFmtId="211" fontId="0" fillId="0" borderId="0" xfId="0" applyNumberFormat="1" applyAlignment="1" quotePrefix="1">
      <alignment horizontal="center"/>
    </xf>
    <xf numFmtId="9" fontId="0" fillId="22" borderId="18" xfId="0" applyNumberFormat="1" applyFont="1" applyFill="1" applyBorder="1" applyAlignment="1">
      <alignment/>
    </xf>
    <xf numFmtId="4" fontId="0" fillId="22" borderId="18" xfId="0" applyNumberFormat="1" applyFill="1" applyBorder="1" applyAlignment="1">
      <alignment horizontal="center"/>
    </xf>
    <xf numFmtId="0" fontId="8" fillId="25" borderId="0" xfId="0" applyFont="1" applyFill="1" applyAlignment="1">
      <alignment horizontal="center" vertical="center"/>
    </xf>
    <xf numFmtId="214" fontId="0" fillId="4" borderId="18" xfId="0" applyNumberFormat="1" applyFill="1" applyBorder="1" applyAlignment="1">
      <alignment/>
    </xf>
    <xf numFmtId="3" fontId="0" fillId="22" borderId="18" xfId="0" applyNumberFormat="1" applyFill="1" applyBorder="1" applyAlignment="1">
      <alignment horizontal="center"/>
    </xf>
    <xf numFmtId="3" fontId="0" fillId="8" borderId="0" xfId="0" applyNumberFormat="1" applyFont="1" applyFill="1" applyAlignment="1">
      <alignment horizontal="center"/>
    </xf>
    <xf numFmtId="4" fontId="0" fillId="4" borderId="20" xfId="0" applyNumberFormat="1" applyFill="1" applyBorder="1" applyAlignment="1">
      <alignment horizontal="center"/>
    </xf>
    <xf numFmtId="4" fontId="0" fillId="0" borderId="0" xfId="0" applyNumberFormat="1" applyBorder="1" applyAlignment="1">
      <alignment/>
    </xf>
    <xf numFmtId="214" fontId="0" fillId="22" borderId="18" xfId="0" applyNumberForma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22" borderId="18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172" fontId="0" fillId="22" borderId="18" xfId="0" applyNumberFormat="1" applyFont="1" applyFill="1" applyBorder="1" applyAlignment="1">
      <alignment horizontal="right"/>
    </xf>
    <xf numFmtId="184" fontId="0" fillId="0" borderId="0" xfId="0" applyNumberFormat="1" applyFont="1" applyBorder="1" applyAlignment="1">
      <alignment horizontal="center"/>
    </xf>
    <xf numFmtId="172" fontId="0" fillId="4" borderId="20" xfId="0" applyNumberFormat="1" applyFill="1" applyBorder="1" applyAlignment="1">
      <alignment horizontal="center"/>
    </xf>
    <xf numFmtId="172" fontId="0" fillId="4" borderId="19" xfId="0" applyNumberFormat="1" applyFill="1" applyBorder="1" applyAlignment="1">
      <alignment horizontal="center"/>
    </xf>
    <xf numFmtId="4" fontId="0" fillId="22" borderId="18" xfId="0" applyNumberFormat="1" applyFill="1" applyBorder="1" applyAlignment="1">
      <alignment horizontal="right"/>
    </xf>
    <xf numFmtId="2" fontId="0" fillId="4" borderId="19" xfId="0" applyNumberFormat="1" applyFill="1" applyBorder="1" applyAlignment="1">
      <alignment horizontal="right"/>
    </xf>
    <xf numFmtId="184" fontId="0" fillId="0" borderId="0" xfId="0" applyNumberFormat="1" applyFont="1" applyBorder="1" applyAlignment="1" quotePrefix="1">
      <alignment horizontal="center"/>
    </xf>
    <xf numFmtId="184" fontId="0" fillId="0" borderId="0" xfId="0" applyNumberFormat="1" applyFont="1" applyBorder="1" applyAlignment="1" quotePrefix="1">
      <alignment horizontal="left"/>
    </xf>
    <xf numFmtId="4" fontId="0" fillId="10" borderId="0" xfId="0" applyNumberFormat="1" applyFill="1" applyAlignment="1">
      <alignment horizontal="center"/>
    </xf>
    <xf numFmtId="0" fontId="8" fillId="25" borderId="0" xfId="0" applyFont="1" applyFill="1" applyAlignment="1">
      <alignment horizontal="centerContinuous"/>
    </xf>
    <xf numFmtId="0" fontId="0" fillId="25" borderId="0" xfId="0" applyFill="1" applyAlignment="1">
      <alignment horizontal="centerContinuous"/>
    </xf>
    <xf numFmtId="0" fontId="0" fillId="25" borderId="0" xfId="0" applyFill="1" applyAlignment="1">
      <alignment/>
    </xf>
    <xf numFmtId="0" fontId="1" fillId="11" borderId="18" xfId="0" applyFont="1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215" fontId="0" fillId="7" borderId="21" xfId="0" applyNumberFormat="1" applyFont="1" applyFill="1" applyBorder="1" applyAlignment="1">
      <alignment horizontal="left"/>
    </xf>
    <xf numFmtId="215" fontId="0" fillId="7" borderId="22" xfId="0" applyNumberFormat="1" applyFont="1" applyFill="1" applyBorder="1" applyAlignment="1">
      <alignment horizontal="left"/>
    </xf>
    <xf numFmtId="215" fontId="0" fillId="7" borderId="23" xfId="0" applyNumberFormat="1" applyFont="1" applyFill="1" applyBorder="1" applyAlignment="1">
      <alignment horizontal="left"/>
    </xf>
    <xf numFmtId="0" fontId="0" fillId="7" borderId="21" xfId="0" applyFill="1" applyBorder="1" applyAlignment="1">
      <alignment horizontal="left"/>
    </xf>
    <xf numFmtId="0" fontId="0" fillId="7" borderId="22" xfId="0" applyFill="1" applyBorder="1" applyAlignment="1">
      <alignment horizontal="left"/>
    </xf>
    <xf numFmtId="0" fontId="0" fillId="7" borderId="23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26" borderId="22" xfId="0" applyFill="1" applyBorder="1" applyAlignment="1">
      <alignment horizontal="left"/>
    </xf>
    <xf numFmtId="0" fontId="0" fillId="26" borderId="23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215" fontId="4" fillId="0" borderId="13" xfId="0" applyNumberFormat="1" applyFont="1" applyBorder="1" applyAlignment="1">
      <alignment horizontal="center"/>
    </xf>
    <xf numFmtId="215" fontId="4" fillId="0" borderId="0" xfId="0" applyNumberFormat="1" applyFont="1" applyBorder="1" applyAlignment="1">
      <alignment horizontal="center"/>
    </xf>
    <xf numFmtId="215" fontId="4" fillId="0" borderId="14" xfId="0" applyNumberFormat="1" applyFont="1" applyBorder="1" applyAlignment="1">
      <alignment horizontal="center"/>
    </xf>
  </cellXfs>
  <cellStyles count="50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b val="0"/>
        <i val="0"/>
        <color indexed="43"/>
      </font>
    </dxf>
    <dxf>
      <font>
        <strike val="0"/>
        <color indexed="42"/>
      </font>
    </dxf>
    <dxf>
      <font>
        <strike val="0"/>
        <color indexed="42"/>
      </font>
    </dxf>
    <dxf>
      <font>
        <strike val="0"/>
        <color indexed="42"/>
      </font>
    </dxf>
    <dxf>
      <font>
        <strike val="0"/>
        <color indexed="9"/>
      </font>
    </dxf>
    <dxf>
      <font>
        <color indexed="9"/>
      </font>
    </dxf>
    <dxf>
      <font>
        <color indexed="43"/>
      </font>
    </dxf>
    <dxf>
      <font>
        <color indexed="44"/>
      </font>
    </dxf>
    <dxf>
      <font>
        <color indexed="45"/>
      </font>
    </dxf>
    <dxf>
      <font>
        <strike val="0"/>
        <color indexed="9"/>
      </font>
    </dxf>
    <dxf>
      <font>
        <color indexed="9"/>
      </font>
    </dxf>
    <dxf>
      <font>
        <strike val="0"/>
        <color indexed="43"/>
      </font>
    </dxf>
    <dxf>
      <font>
        <color indexed="9"/>
      </font>
    </dxf>
    <dxf>
      <font>
        <strike val="0"/>
        <color indexed="9"/>
      </font>
    </dxf>
    <dxf>
      <font>
        <b val="0"/>
        <i val="0"/>
        <color indexed="43"/>
      </font>
    </dxf>
    <dxf>
      <font>
        <b val="0"/>
        <i val="0"/>
        <color indexed="42"/>
      </font>
    </dxf>
    <dxf>
      <font>
        <color indexed="43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69"/>
          <c:w val="0.991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'Stat Forecast Cost'!$B$54</c:f>
              <c:strCache>
                <c:ptCount val="1"/>
                <c:pt idx="0">
                  <c:v>IEAC 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'Stat Forecast Cost'!$C$49:$BC$49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Cost'!$C$54:$BC$54</c:f>
              <c:numCache>
                <c:ptCount val="35"/>
                <c:pt idx="0">
                  <c:v>#N/A</c:v>
                </c:pt>
                <c:pt idx="1">
                  <c:v>#N/A</c:v>
                </c:pt>
                <c:pt idx="2">
                  <c:v>179180.96996313983</c:v>
                </c:pt>
                <c:pt idx="3">
                  <c:v>134527.14440569852</c:v>
                </c:pt>
                <c:pt idx="4">
                  <c:v>101776.084578967</c:v>
                </c:pt>
                <c:pt idx="5">
                  <c:v>88634.56072224192</c:v>
                </c:pt>
                <c:pt idx="6">
                  <c:v>74851.8792649841</c:v>
                </c:pt>
                <c:pt idx="7">
                  <c:v>70398.33247392473</c:v>
                </c:pt>
                <c:pt idx="8">
                  <c:v>70138.59609468166</c:v>
                </c:pt>
                <c:pt idx="9">
                  <c:v>63057.96152906648</c:v>
                </c:pt>
                <c:pt idx="10">
                  <c:v>59256.97639296788</c:v>
                </c:pt>
                <c:pt idx="11">
                  <c:v>58776.69801496297</c:v>
                </c:pt>
                <c:pt idx="12">
                  <c:v>58936.71664811048</c:v>
                </c:pt>
                <c:pt idx="13">
                  <c:v>63375.18118131901</c:v>
                </c:pt>
                <c:pt idx="14">
                  <c:v>62328.22104936977</c:v>
                </c:pt>
                <c:pt idx="15">
                  <c:v>57854.360838250956</c:v>
                </c:pt>
                <c:pt idx="16">
                  <c:v>53852.44818740888</c:v>
                </c:pt>
                <c:pt idx="17">
                  <c:v>49288.776292054834</c:v>
                </c:pt>
                <c:pt idx="18">
                  <c:v>47355.67386345286</c:v>
                </c:pt>
                <c:pt idx="19">
                  <c:v>47202.30513347076</c:v>
                </c:pt>
                <c:pt idx="20">
                  <c:v>46640.8366660693</c:v>
                </c:pt>
                <c:pt idx="21">
                  <c:v>46663.81806278652</c:v>
                </c:pt>
                <c:pt idx="22">
                  <c:v>46521.178952215356</c:v>
                </c:pt>
                <c:pt idx="23">
                  <c:v>46283.58725593562</c:v>
                </c:pt>
                <c:pt idx="24">
                  <c:v>44509.025473882466</c:v>
                </c:pt>
                <c:pt idx="25">
                  <c:v>43968.08937783765</c:v>
                </c:pt>
                <c:pt idx="26">
                  <c:v>43983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'Stat Forecast Cost'!$B$55</c:f>
              <c:strCache>
                <c:ptCount val="1"/>
                <c:pt idx="0">
                  <c:v>IEAC 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'Stat Forecast Cost'!$C$49:$BC$49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Cost'!$C$55:$BC$55</c:f>
              <c:numCache>
                <c:ptCount val="35"/>
                <c:pt idx="0">
                  <c:v>#N/A</c:v>
                </c:pt>
                <c:pt idx="1">
                  <c:v>#N/A</c:v>
                </c:pt>
                <c:pt idx="2">
                  <c:v>17136.54163971834</c:v>
                </c:pt>
                <c:pt idx="3">
                  <c:v>33228.948734061574</c:v>
                </c:pt>
                <c:pt idx="4">
                  <c:v>46194.760572188505</c:v>
                </c:pt>
                <c:pt idx="5">
                  <c:v>51064.655815060134</c:v>
                </c:pt>
                <c:pt idx="6">
                  <c:v>36751.59126786863</c:v>
                </c:pt>
                <c:pt idx="7">
                  <c:v>37972.68930801186</c:v>
                </c:pt>
                <c:pt idx="8">
                  <c:v>42142.851798988544</c:v>
                </c:pt>
                <c:pt idx="9">
                  <c:v>38367.977036491655</c:v>
                </c:pt>
                <c:pt idx="10">
                  <c:v>38491.14527779321</c:v>
                </c:pt>
                <c:pt idx="11">
                  <c:v>40343.81449066305</c:v>
                </c:pt>
                <c:pt idx="12">
                  <c:v>42178.81583790132</c:v>
                </c:pt>
                <c:pt idx="13">
                  <c:v>44644.268775046396</c:v>
                </c:pt>
                <c:pt idx="14">
                  <c:v>44812.29495000374</c:v>
                </c:pt>
                <c:pt idx="15">
                  <c:v>43261.14164782698</c:v>
                </c:pt>
                <c:pt idx="16">
                  <c:v>41073.33133423634</c:v>
                </c:pt>
                <c:pt idx="17">
                  <c:v>38601.7801935384</c:v>
                </c:pt>
                <c:pt idx="18">
                  <c:v>38266.67316182192</c:v>
                </c:pt>
                <c:pt idx="19">
                  <c:v>39229.07628681928</c:v>
                </c:pt>
                <c:pt idx="20">
                  <c:v>39764.525926846385</c:v>
                </c:pt>
                <c:pt idx="21">
                  <c:v>40579.41020293942</c:v>
                </c:pt>
                <c:pt idx="22">
                  <c:v>41220.367133183</c:v>
                </c:pt>
                <c:pt idx="23">
                  <c:v>41792.62608570788</c:v>
                </c:pt>
                <c:pt idx="24">
                  <c:v>41576.336766315646</c:v>
                </c:pt>
                <c:pt idx="25">
                  <c:v>42401.767920125494</c:v>
                </c:pt>
                <c:pt idx="26">
                  <c:v>43983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'Stat Forecast Cost'!$B$56</c:f>
              <c:strCache>
                <c:ptCount val="1"/>
                <c:pt idx="0">
                  <c:v>IEAC CPI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'Stat Forecast Cost'!$C$49:$BC$49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Cost'!$C$56:$BC$56</c:f>
              <c:numCache>
                <c:ptCount val="35"/>
                <c:pt idx="0">
                  <c:v>#N/A</c:v>
                </c:pt>
                <c:pt idx="1">
                  <c:v>66014.49285872326</c:v>
                </c:pt>
                <c:pt idx="2">
                  <c:v>55412.47289932536</c:v>
                </c:pt>
                <c:pt idx="3">
                  <c:v>66859.52127256562</c:v>
                </c:pt>
                <c:pt idx="4">
                  <c:v>68567.6444039037</c:v>
                </c:pt>
                <c:pt idx="5">
                  <c:v>67276.24645148042</c:v>
                </c:pt>
                <c:pt idx="6">
                  <c:v>52449.267605740184</c:v>
                </c:pt>
                <c:pt idx="7">
                  <c:v>51703.133433424184</c:v>
                </c:pt>
                <c:pt idx="8">
                  <c:v>54367.641668618344</c:v>
                </c:pt>
                <c:pt idx="9">
                  <c:v>49187.46201945367</c:v>
                </c:pt>
                <c:pt idx="10">
                  <c:v>47758.44309715812</c:v>
                </c:pt>
                <c:pt idx="11">
                  <c:v>48695.75136589833</c:v>
                </c:pt>
                <c:pt idx="12">
                  <c:v>49858.60926250576</c:v>
                </c:pt>
                <c:pt idx="13">
                  <c:v>53191.52773070227</c:v>
                </c:pt>
                <c:pt idx="14">
                  <c:v>52849.509225473324</c:v>
                </c:pt>
                <c:pt idx="15">
                  <c:v>50028.44889828256</c:v>
                </c:pt>
                <c:pt idx="16">
                  <c:v>47030.83507191043</c:v>
                </c:pt>
                <c:pt idx="17">
                  <c:v>43619.19885135887</c:v>
                </c:pt>
                <c:pt idx="18">
                  <c:v>42569.28580667737</c:v>
                </c:pt>
                <c:pt idx="19">
                  <c:v>43031.41676722539</c:v>
                </c:pt>
                <c:pt idx="20">
                  <c:v>43065.6563732369</c:v>
                </c:pt>
                <c:pt idx="21">
                  <c:v>43515.402041175585</c:v>
                </c:pt>
                <c:pt idx="22">
                  <c:v>43790.639135308615</c:v>
                </c:pt>
                <c:pt idx="23">
                  <c:v>43980.82145768257</c:v>
                </c:pt>
                <c:pt idx="24">
                  <c:v>43017.69673335219</c:v>
                </c:pt>
                <c:pt idx="25">
                  <c:v>43177.82673653697</c:v>
                </c:pt>
                <c:pt idx="26">
                  <c:v>43983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'Stat Forecast Cost'!$B$59</c:f>
              <c:strCache>
                <c:ptCount val="1"/>
                <c:pt idx="0">
                  <c:v>Final Cost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'Stat Forecast Cost'!$C$49:$BC$49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Cost'!$C$59:$BC$59</c:f>
              <c:numCache>
                <c:ptCount val="35"/>
                <c:pt idx="0">
                  <c:v>43983</c:v>
                </c:pt>
                <c:pt idx="1">
                  <c:v>43983</c:v>
                </c:pt>
                <c:pt idx="2">
                  <c:v>43983</c:v>
                </c:pt>
                <c:pt idx="3">
                  <c:v>43983</c:v>
                </c:pt>
                <c:pt idx="4">
                  <c:v>43983</c:v>
                </c:pt>
                <c:pt idx="5">
                  <c:v>43983</c:v>
                </c:pt>
                <c:pt idx="6">
                  <c:v>43983</c:v>
                </c:pt>
                <c:pt idx="7">
                  <c:v>43983</c:v>
                </c:pt>
                <c:pt idx="8">
                  <c:v>43983</c:v>
                </c:pt>
                <c:pt idx="9">
                  <c:v>43983</c:v>
                </c:pt>
                <c:pt idx="10">
                  <c:v>43983</c:v>
                </c:pt>
                <c:pt idx="11">
                  <c:v>43983</c:v>
                </c:pt>
                <c:pt idx="12">
                  <c:v>43983</c:v>
                </c:pt>
                <c:pt idx="13">
                  <c:v>43983</c:v>
                </c:pt>
                <c:pt idx="14">
                  <c:v>43983</c:v>
                </c:pt>
                <c:pt idx="15">
                  <c:v>43983</c:v>
                </c:pt>
                <c:pt idx="16">
                  <c:v>43983</c:v>
                </c:pt>
                <c:pt idx="17">
                  <c:v>43983</c:v>
                </c:pt>
                <c:pt idx="18">
                  <c:v>43983</c:v>
                </c:pt>
                <c:pt idx="19">
                  <c:v>43983</c:v>
                </c:pt>
                <c:pt idx="20">
                  <c:v>43983</c:v>
                </c:pt>
                <c:pt idx="21">
                  <c:v>43983</c:v>
                </c:pt>
                <c:pt idx="22">
                  <c:v>43983</c:v>
                </c:pt>
                <c:pt idx="23">
                  <c:v>43983</c:v>
                </c:pt>
                <c:pt idx="24">
                  <c:v>43983</c:v>
                </c:pt>
                <c:pt idx="25">
                  <c:v>43983</c:v>
                </c:pt>
                <c:pt idx="26">
                  <c:v>43983</c:v>
                </c:pt>
                <c:pt idx="27">
                  <c:v>43983</c:v>
                </c:pt>
                <c:pt idx="28">
                  <c:v>43983</c:v>
                </c:pt>
                <c:pt idx="29">
                  <c:v>43983</c:v>
                </c:pt>
                <c:pt idx="30">
                  <c:v>43983</c:v>
                </c:pt>
                <c:pt idx="31">
                  <c:v>43983</c:v>
                </c:pt>
                <c:pt idx="32">
                  <c:v>43983</c:v>
                </c:pt>
                <c:pt idx="33">
                  <c:v>43983</c:v>
                </c:pt>
                <c:pt idx="34">
                  <c:v>43983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'Stat Forecast Cost'!$B$58</c:f>
              <c:strCache>
                <c:ptCount val="1"/>
                <c:pt idx="0">
                  <c:v>BAC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'Stat Forecast Cost'!$C$58:$BC$58</c:f>
              <c:numCache>
                <c:ptCount val="35"/>
                <c:pt idx="0">
                  <c:v>38140</c:v>
                </c:pt>
                <c:pt idx="1">
                  <c:v>38140</c:v>
                </c:pt>
                <c:pt idx="2">
                  <c:v>38140</c:v>
                </c:pt>
                <c:pt idx="3">
                  <c:v>38140</c:v>
                </c:pt>
                <c:pt idx="4">
                  <c:v>38140</c:v>
                </c:pt>
                <c:pt idx="5">
                  <c:v>38140</c:v>
                </c:pt>
                <c:pt idx="6">
                  <c:v>38140</c:v>
                </c:pt>
                <c:pt idx="7">
                  <c:v>38140</c:v>
                </c:pt>
                <c:pt idx="8">
                  <c:v>38140</c:v>
                </c:pt>
                <c:pt idx="9">
                  <c:v>38140</c:v>
                </c:pt>
                <c:pt idx="10">
                  <c:v>38140</c:v>
                </c:pt>
                <c:pt idx="11">
                  <c:v>38140</c:v>
                </c:pt>
                <c:pt idx="12">
                  <c:v>38140</c:v>
                </c:pt>
                <c:pt idx="13">
                  <c:v>38140</c:v>
                </c:pt>
                <c:pt idx="14">
                  <c:v>38140</c:v>
                </c:pt>
                <c:pt idx="15">
                  <c:v>38140</c:v>
                </c:pt>
                <c:pt idx="16">
                  <c:v>38140</c:v>
                </c:pt>
                <c:pt idx="17">
                  <c:v>38140</c:v>
                </c:pt>
                <c:pt idx="18">
                  <c:v>38140</c:v>
                </c:pt>
                <c:pt idx="19">
                  <c:v>38140</c:v>
                </c:pt>
                <c:pt idx="20">
                  <c:v>38140</c:v>
                </c:pt>
                <c:pt idx="21">
                  <c:v>38140</c:v>
                </c:pt>
                <c:pt idx="22">
                  <c:v>38140</c:v>
                </c:pt>
                <c:pt idx="23">
                  <c:v>38140</c:v>
                </c:pt>
                <c:pt idx="24">
                  <c:v>38140</c:v>
                </c:pt>
                <c:pt idx="25">
                  <c:v>38140</c:v>
                </c:pt>
                <c:pt idx="26">
                  <c:v>38140</c:v>
                </c:pt>
                <c:pt idx="27">
                  <c:v>38140</c:v>
                </c:pt>
                <c:pt idx="28">
                  <c:v>38140</c:v>
                </c:pt>
                <c:pt idx="29">
                  <c:v>38140</c:v>
                </c:pt>
                <c:pt idx="30">
                  <c:v>38140</c:v>
                </c:pt>
                <c:pt idx="31">
                  <c:v>38140</c:v>
                </c:pt>
                <c:pt idx="32">
                  <c:v>38140</c:v>
                </c:pt>
                <c:pt idx="33">
                  <c:v>38140</c:v>
                </c:pt>
                <c:pt idx="34">
                  <c:v>38140</c:v>
                </c:pt>
              </c:numCache>
            </c:numRef>
          </c:val>
          <c:smooth val="1"/>
        </c:ser>
        <c:marker val="1"/>
        <c:axId val="13710681"/>
        <c:axId val="56287266"/>
      </c:lineChart>
      <c:catAx>
        <c:axId val="137106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287266"/>
        <c:crosses val="autoZero"/>
        <c:auto val="1"/>
        <c:lblOffset val="100"/>
        <c:tickLblSkip val="1"/>
        <c:noMultiLvlLbl val="0"/>
      </c:catAx>
      <c:valAx>
        <c:axId val="56287266"/>
        <c:scaling>
          <c:orientation val="minMax"/>
          <c:max val="1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10681"/>
        <c:crossesAt val="1"/>
        <c:crossBetween val="between"/>
        <c:dispUnits/>
        <c:majorUnit val="10000"/>
        <c:minorUnit val="2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825"/>
          <c:y val="0.00625"/>
          <c:w val="0.2482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69"/>
          <c:w val="0.991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'Stat Forecast Schedule'!$B$54</c:f>
              <c:strCache>
                <c:ptCount val="1"/>
                <c:pt idx="0">
                  <c:v>IEAC(t) 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'Stat Forecast Schedule'!$C$49:$BC$49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Schedule'!$C$54:$BC$54</c:f>
              <c:numCache>
                <c:ptCount val="35"/>
                <c:pt idx="0">
                  <c:v>#N/A</c:v>
                </c:pt>
                <c:pt idx="1">
                  <c:v>#N/A</c:v>
                </c:pt>
                <c:pt idx="2">
                  <c:v>78.23718958081564</c:v>
                </c:pt>
                <c:pt idx="3">
                  <c:v>128.54241992067645</c:v>
                </c:pt>
                <c:pt idx="4">
                  <c:v>100.34641497885599</c:v>
                </c:pt>
                <c:pt idx="5">
                  <c:v>88.06671705256642</c:v>
                </c:pt>
                <c:pt idx="6">
                  <c:v>75.64754326109482</c:v>
                </c:pt>
                <c:pt idx="7">
                  <c:v>83.71485740570458</c:v>
                </c:pt>
                <c:pt idx="8">
                  <c:v>72.1536910756521</c:v>
                </c:pt>
                <c:pt idx="9">
                  <c:v>62.09308508302471</c:v>
                </c:pt>
                <c:pt idx="10">
                  <c:v>55.037948108529626</c:v>
                </c:pt>
                <c:pt idx="11">
                  <c:v>46.46447926737517</c:v>
                </c:pt>
                <c:pt idx="12">
                  <c:v>44.01915208439649</c:v>
                </c:pt>
                <c:pt idx="13">
                  <c:v>44.015703075053175</c:v>
                </c:pt>
                <c:pt idx="14">
                  <c:v>46.44858652748208</c:v>
                </c:pt>
                <c:pt idx="15">
                  <c:v>41.303022261237906</c:v>
                </c:pt>
                <c:pt idx="16">
                  <c:v>38.210045996649704</c:v>
                </c:pt>
                <c:pt idx="17">
                  <c:v>32.75332981298727</c:v>
                </c:pt>
                <c:pt idx="18">
                  <c:v>30.888570177155994</c:v>
                </c:pt>
                <c:pt idx="19">
                  <c:v>30.615528645056788</c:v>
                </c:pt>
                <c:pt idx="20">
                  <c:v>30.398781671487104</c:v>
                </c:pt>
                <c:pt idx="21">
                  <c:v>30.44101958734643</c:v>
                </c:pt>
                <c:pt idx="22">
                  <c:v>30.49470985797277</c:v>
                </c:pt>
                <c:pt idx="23">
                  <c:v>30.44142625726679</c:v>
                </c:pt>
                <c:pt idx="24">
                  <c:v>29.206708028696216</c:v>
                </c:pt>
                <c:pt idx="25">
                  <c:v>28.496771844838015</c:v>
                </c:pt>
                <c:pt idx="26">
                  <c:v>26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'Stat Forecast Schedule'!$B$55</c:f>
              <c:strCache>
                <c:ptCount val="1"/>
                <c:pt idx="0">
                  <c:v>IEAC(t) 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'Stat Forecast Schedule'!$C$49:$BC$49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Schedule'!$C$55:$BC$55</c:f>
              <c:numCache>
                <c:ptCount val="35"/>
                <c:pt idx="0">
                  <c:v>#N/A</c:v>
                </c:pt>
                <c:pt idx="1">
                  <c:v>#N/A</c:v>
                </c:pt>
                <c:pt idx="2">
                  <c:v>56.83717269127167</c:v>
                </c:pt>
                <c:pt idx="3">
                  <c:v>46.3718562936971</c:v>
                </c:pt>
                <c:pt idx="4">
                  <c:v>52.499695830873094</c:v>
                </c:pt>
                <c:pt idx="5">
                  <c:v>49.96314116081633</c:v>
                </c:pt>
                <c:pt idx="6">
                  <c:v>28.60730347189207</c:v>
                </c:pt>
                <c:pt idx="7">
                  <c:v>31.81461376678368</c:v>
                </c:pt>
                <c:pt idx="8">
                  <c:v>29.587073714401278</c:v>
                </c:pt>
                <c:pt idx="9">
                  <c:v>26.583260476713424</c:v>
                </c:pt>
                <c:pt idx="10">
                  <c:v>25.208366973486726</c:v>
                </c:pt>
                <c:pt idx="11">
                  <c:v>21.63247070993784</c:v>
                </c:pt>
                <c:pt idx="12">
                  <c:v>22.392540967078176</c:v>
                </c:pt>
                <c:pt idx="13">
                  <c:v>23.904172972887814</c:v>
                </c:pt>
                <c:pt idx="14">
                  <c:v>25.270980785978125</c:v>
                </c:pt>
                <c:pt idx="15">
                  <c:v>23.288798800936156</c:v>
                </c:pt>
                <c:pt idx="16">
                  <c:v>22.693428377777177</c:v>
                </c:pt>
                <c:pt idx="17">
                  <c:v>20.47536604166904</c:v>
                </c:pt>
                <c:pt idx="18">
                  <c:v>20.51910408852902</c:v>
                </c:pt>
                <c:pt idx="19">
                  <c:v>21.271066946464376</c:v>
                </c:pt>
                <c:pt idx="20">
                  <c:v>21.99415608854691</c:v>
                </c:pt>
                <c:pt idx="21">
                  <c:v>22.77260438708461</c:v>
                </c:pt>
                <c:pt idx="22">
                  <c:v>23.526539603180478</c:v>
                </c:pt>
                <c:pt idx="23">
                  <c:v>24.219877350677237</c:v>
                </c:pt>
                <c:pt idx="24">
                  <c:v>24.405266759055678</c:v>
                </c:pt>
                <c:pt idx="25">
                  <c:v>24.91099355024225</c:v>
                </c:pt>
                <c:pt idx="26">
                  <c:v>26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'Stat Forecast Schedule'!$B$56</c:f>
              <c:strCache>
                <c:ptCount val="1"/>
                <c:pt idx="0">
                  <c:v>IEAC(t) SPI(t)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'Stat Forecast Schedule'!$C$49:$BC$49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Schedule'!$C$56:$BC$56</c:f>
              <c:numCache>
                <c:ptCount val="35"/>
                <c:pt idx="0">
                  <c:v>#N/A</c:v>
                </c:pt>
                <c:pt idx="1">
                  <c:v>68.42867232835212</c:v>
                </c:pt>
                <c:pt idx="2">
                  <c:v>66.68418594452946</c:v>
                </c:pt>
                <c:pt idx="3">
                  <c:v>77.20589759989632</c:v>
                </c:pt>
                <c:pt idx="4">
                  <c:v>72.58206571949097</c:v>
                </c:pt>
                <c:pt idx="5">
                  <c:v>66.33317281471652</c:v>
                </c:pt>
                <c:pt idx="6">
                  <c:v>46.51958971200438</c:v>
                </c:pt>
                <c:pt idx="7">
                  <c:v>51.60771119613678</c:v>
                </c:pt>
                <c:pt idx="8">
                  <c:v>46.20407532481801</c:v>
                </c:pt>
                <c:pt idx="9">
                  <c:v>40.62802794333949</c:v>
                </c:pt>
                <c:pt idx="10">
                  <c:v>37.24804415519739</c:v>
                </c:pt>
                <c:pt idx="11">
                  <c:v>31.703966420686346</c:v>
                </c:pt>
                <c:pt idx="12">
                  <c:v>31.39587021227303</c:v>
                </c:pt>
                <c:pt idx="13">
                  <c:v>32.43700016692883</c:v>
                </c:pt>
                <c:pt idx="14">
                  <c:v>34.2607842536017</c:v>
                </c:pt>
                <c:pt idx="15">
                  <c:v>31.014476866659493</c:v>
                </c:pt>
                <c:pt idx="16">
                  <c:v>29.44684944330279</c:v>
                </c:pt>
                <c:pt idx="17">
                  <c:v>25.896648760108434</c:v>
                </c:pt>
                <c:pt idx="18">
                  <c:v>25.17549972911952</c:v>
                </c:pt>
                <c:pt idx="19">
                  <c:v>25.519109690786642</c:v>
                </c:pt>
                <c:pt idx="20">
                  <c:v>25.857214640876272</c:v>
                </c:pt>
                <c:pt idx="21">
                  <c:v>26.3290960004732</c:v>
                </c:pt>
                <c:pt idx="22">
                  <c:v>26.784977117053778</c:v>
                </c:pt>
                <c:pt idx="23">
                  <c:v>27.15304053565065</c:v>
                </c:pt>
                <c:pt idx="24">
                  <c:v>26.69826774519621</c:v>
                </c:pt>
                <c:pt idx="25">
                  <c:v>26.643627749041322</c:v>
                </c:pt>
                <c:pt idx="26">
                  <c:v>26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'Stat Forecast Schedule'!$B$58</c:f>
              <c:strCache>
                <c:ptCount val="1"/>
                <c:pt idx="0">
                  <c:v>Planned Duration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'Stat Forecast Schedule'!$C$49:$BC$49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Schedule'!$C$58:$BC$58</c:f>
              <c:numCache>
                <c:ptCount val="35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  <c:pt idx="31">
                  <c:v>21</c:v>
                </c:pt>
                <c:pt idx="32">
                  <c:v>21</c:v>
                </c:pt>
                <c:pt idx="33">
                  <c:v>21</c:v>
                </c:pt>
                <c:pt idx="34">
                  <c:v>21</c:v>
                </c:pt>
              </c:numCache>
            </c:numRef>
          </c:val>
          <c:smooth val="1"/>
        </c:ser>
        <c:ser>
          <c:idx val="3"/>
          <c:order val="4"/>
          <c:tx>
            <c:strRef>
              <c:f>'Stat Forecast Schedule'!$B$59</c:f>
              <c:strCache>
                <c:ptCount val="1"/>
                <c:pt idx="0">
                  <c:v>Final Duration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'Stat Forecast Schedule'!$C$49:$BC$49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Schedule'!$C$59:$BC$59</c:f>
              <c:numCache>
                <c:ptCount val="35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26</c:v>
                </c:pt>
                <c:pt idx="20">
                  <c:v>26</c:v>
                </c:pt>
                <c:pt idx="21">
                  <c:v>26</c:v>
                </c:pt>
                <c:pt idx="22">
                  <c:v>26</c:v>
                </c:pt>
                <c:pt idx="23">
                  <c:v>26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</c:numCache>
            </c:numRef>
          </c:val>
          <c:smooth val="1"/>
        </c:ser>
        <c:marker val="1"/>
        <c:axId val="36823347"/>
        <c:axId val="62974668"/>
      </c:lineChart>
      <c:catAx>
        <c:axId val="368233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974668"/>
        <c:crosses val="autoZero"/>
        <c:auto val="1"/>
        <c:lblOffset val="100"/>
        <c:tickLblSkip val="1"/>
        <c:noMultiLvlLbl val="0"/>
      </c:catAx>
      <c:valAx>
        <c:axId val="62974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33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35"/>
          <c:y val="0.00425"/>
          <c:w val="0.3457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69"/>
          <c:w val="0.992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'Stat Forecast Schedule Date'!$B$54</c:f>
              <c:strCache>
                <c:ptCount val="1"/>
                <c:pt idx="0">
                  <c:v>IECD 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'Stat Forecast Schedule Date'!$C$49:$BC$49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Schedule Date'!$C$54:$BC$54</c:f>
              <c:numCache>
                <c:ptCount val="35"/>
                <c:pt idx="0">
                  <c:v>#N/A</c:v>
                </c:pt>
                <c:pt idx="1">
                  <c:v>#N/A</c:v>
                </c:pt>
                <c:pt idx="2">
                  <c:v>38740.23718958082</c:v>
                </c:pt>
                <c:pt idx="3">
                  <c:v>38790.542419920675</c:v>
                </c:pt>
                <c:pt idx="4">
                  <c:v>38762.346414978856</c:v>
                </c:pt>
                <c:pt idx="5">
                  <c:v>38750.06671705256</c:v>
                </c:pt>
                <c:pt idx="6">
                  <c:v>38737.6475432611</c:v>
                </c:pt>
                <c:pt idx="7">
                  <c:v>38745.71485740571</c:v>
                </c:pt>
                <c:pt idx="8">
                  <c:v>38734.153691075655</c:v>
                </c:pt>
                <c:pt idx="9">
                  <c:v>38724.09308508303</c:v>
                </c:pt>
                <c:pt idx="10">
                  <c:v>38717.03794810853</c:v>
                </c:pt>
                <c:pt idx="11">
                  <c:v>38708.46447926737</c:v>
                </c:pt>
                <c:pt idx="12">
                  <c:v>38706.019152084395</c:v>
                </c:pt>
                <c:pt idx="13">
                  <c:v>38706.015703075056</c:v>
                </c:pt>
                <c:pt idx="14">
                  <c:v>38708.448586527484</c:v>
                </c:pt>
                <c:pt idx="15">
                  <c:v>38703.303022261236</c:v>
                </c:pt>
                <c:pt idx="16">
                  <c:v>38700.21004599665</c:v>
                </c:pt>
                <c:pt idx="17">
                  <c:v>38694.753329812986</c:v>
                </c:pt>
                <c:pt idx="18">
                  <c:v>38692.88857017716</c:v>
                </c:pt>
                <c:pt idx="19">
                  <c:v>38692.61552864506</c:v>
                </c:pt>
                <c:pt idx="20">
                  <c:v>38692.39878167149</c:v>
                </c:pt>
                <c:pt idx="21">
                  <c:v>38692.44101958735</c:v>
                </c:pt>
                <c:pt idx="22">
                  <c:v>38692.49470985797</c:v>
                </c:pt>
                <c:pt idx="23">
                  <c:v>38692.44142625727</c:v>
                </c:pt>
                <c:pt idx="24">
                  <c:v>38691.206708028694</c:v>
                </c:pt>
                <c:pt idx="25">
                  <c:v>38690.49677184484</c:v>
                </c:pt>
                <c:pt idx="26">
                  <c:v>38688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'Stat Forecast Schedule Date'!$B$55</c:f>
              <c:strCache>
                <c:ptCount val="1"/>
                <c:pt idx="0">
                  <c:v>IECD 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'Stat Forecast Schedule Date'!$C$49:$BC$49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Schedule Date'!$C$55:$BC$55</c:f>
              <c:numCache>
                <c:ptCount val="35"/>
                <c:pt idx="0">
                  <c:v>#N/A</c:v>
                </c:pt>
                <c:pt idx="1">
                  <c:v>#N/A</c:v>
                </c:pt>
                <c:pt idx="2">
                  <c:v>38718.837172691274</c:v>
                </c:pt>
                <c:pt idx="3">
                  <c:v>38708.3718562937</c:v>
                </c:pt>
                <c:pt idx="4">
                  <c:v>38714.49969583088</c:v>
                </c:pt>
                <c:pt idx="5">
                  <c:v>38711.96314116081</c:v>
                </c:pt>
                <c:pt idx="6">
                  <c:v>38690.607303471894</c:v>
                </c:pt>
                <c:pt idx="7">
                  <c:v>38693.814613766786</c:v>
                </c:pt>
                <c:pt idx="8">
                  <c:v>38691.5870737144</c:v>
                </c:pt>
                <c:pt idx="9">
                  <c:v>38688.58326047671</c:v>
                </c:pt>
                <c:pt idx="10">
                  <c:v>38687.208366973486</c:v>
                </c:pt>
                <c:pt idx="11">
                  <c:v>38683.63247070994</c:v>
                </c:pt>
                <c:pt idx="12">
                  <c:v>38684.39254096708</c:v>
                </c:pt>
                <c:pt idx="13">
                  <c:v>38685.904172972885</c:v>
                </c:pt>
                <c:pt idx="14">
                  <c:v>38687.27098078598</c:v>
                </c:pt>
                <c:pt idx="15">
                  <c:v>38685.28879880094</c:v>
                </c:pt>
                <c:pt idx="16">
                  <c:v>38684.693428377774</c:v>
                </c:pt>
                <c:pt idx="17">
                  <c:v>38682.47536604167</c:v>
                </c:pt>
                <c:pt idx="18">
                  <c:v>38682.519104088526</c:v>
                </c:pt>
                <c:pt idx="19">
                  <c:v>38683.271066946465</c:v>
                </c:pt>
                <c:pt idx="20">
                  <c:v>38683.99415608855</c:v>
                </c:pt>
                <c:pt idx="21">
                  <c:v>38684.772604387086</c:v>
                </c:pt>
                <c:pt idx="22">
                  <c:v>38685.52653960318</c:v>
                </c:pt>
                <c:pt idx="23">
                  <c:v>38686.219877350675</c:v>
                </c:pt>
                <c:pt idx="24">
                  <c:v>38686.40526675906</c:v>
                </c:pt>
                <c:pt idx="25">
                  <c:v>38686.91099355024</c:v>
                </c:pt>
                <c:pt idx="26">
                  <c:v>38688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'Stat Forecast Schedule Date'!$B$56</c:f>
              <c:strCache>
                <c:ptCount val="1"/>
                <c:pt idx="0">
                  <c:v>IECD SPI(t)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'Stat Forecast Schedule Date'!$C$49:$BC$49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Schedule Date'!$C$56:$BC$56</c:f>
              <c:numCache>
                <c:ptCount val="35"/>
                <c:pt idx="0">
                  <c:v>#N/A</c:v>
                </c:pt>
                <c:pt idx="1">
                  <c:v>38730.42867232835</c:v>
                </c:pt>
                <c:pt idx="2">
                  <c:v>38728.68418594453</c:v>
                </c:pt>
                <c:pt idx="3">
                  <c:v>38739.205897599895</c:v>
                </c:pt>
                <c:pt idx="4">
                  <c:v>38734.58206571949</c:v>
                </c:pt>
                <c:pt idx="5">
                  <c:v>38728.33317281472</c:v>
                </c:pt>
                <c:pt idx="6">
                  <c:v>38708.51958971201</c:v>
                </c:pt>
                <c:pt idx="7">
                  <c:v>38713.607711196135</c:v>
                </c:pt>
                <c:pt idx="8">
                  <c:v>38708.204075324815</c:v>
                </c:pt>
                <c:pt idx="9">
                  <c:v>38702.62802794334</c:v>
                </c:pt>
                <c:pt idx="10">
                  <c:v>38699.248044155196</c:v>
                </c:pt>
                <c:pt idx="11">
                  <c:v>38693.70396642069</c:v>
                </c:pt>
                <c:pt idx="12">
                  <c:v>38693.395870212276</c:v>
                </c:pt>
                <c:pt idx="13">
                  <c:v>38694.43700016693</c:v>
                </c:pt>
                <c:pt idx="14">
                  <c:v>38696.2607842536</c:v>
                </c:pt>
                <c:pt idx="15">
                  <c:v>38693.01447686666</c:v>
                </c:pt>
                <c:pt idx="16">
                  <c:v>38691.4468494433</c:v>
                </c:pt>
                <c:pt idx="17">
                  <c:v>38687.89664876011</c:v>
                </c:pt>
                <c:pt idx="18">
                  <c:v>38687.17549972912</c:v>
                </c:pt>
                <c:pt idx="19">
                  <c:v>38687.51910969079</c:v>
                </c:pt>
                <c:pt idx="20">
                  <c:v>38687.85721464088</c:v>
                </c:pt>
                <c:pt idx="21">
                  <c:v>38688.329096000474</c:v>
                </c:pt>
                <c:pt idx="22">
                  <c:v>38688.78497711705</c:v>
                </c:pt>
                <c:pt idx="23">
                  <c:v>38689.15304053565</c:v>
                </c:pt>
                <c:pt idx="24">
                  <c:v>38688.698267745196</c:v>
                </c:pt>
                <c:pt idx="25">
                  <c:v>38688.64362774904</c:v>
                </c:pt>
                <c:pt idx="26">
                  <c:v>38688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'Stat Forecast Schedule Date'!$B$58</c:f>
              <c:strCache>
                <c:ptCount val="1"/>
                <c:pt idx="0">
                  <c:v>Planned Completion Date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'Stat Forecast Schedule Date'!$C$49:$BC$49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Schedule Date'!$C$58:$BC$58</c:f>
              <c:numCache>
                <c:ptCount val="35"/>
                <c:pt idx="0">
                  <c:v>38683</c:v>
                </c:pt>
                <c:pt idx="1">
                  <c:v>38683</c:v>
                </c:pt>
                <c:pt idx="2">
                  <c:v>38683</c:v>
                </c:pt>
                <c:pt idx="3">
                  <c:v>38683</c:v>
                </c:pt>
                <c:pt idx="4">
                  <c:v>38683</c:v>
                </c:pt>
                <c:pt idx="5">
                  <c:v>38683</c:v>
                </c:pt>
                <c:pt idx="6">
                  <c:v>38683</c:v>
                </c:pt>
                <c:pt idx="7">
                  <c:v>38683</c:v>
                </c:pt>
                <c:pt idx="8">
                  <c:v>38683</c:v>
                </c:pt>
                <c:pt idx="9">
                  <c:v>38683</c:v>
                </c:pt>
                <c:pt idx="10">
                  <c:v>38683</c:v>
                </c:pt>
                <c:pt idx="11">
                  <c:v>38683</c:v>
                </c:pt>
                <c:pt idx="12">
                  <c:v>38683</c:v>
                </c:pt>
                <c:pt idx="13">
                  <c:v>38683</c:v>
                </c:pt>
                <c:pt idx="14">
                  <c:v>38683</c:v>
                </c:pt>
                <c:pt idx="15">
                  <c:v>38683</c:v>
                </c:pt>
                <c:pt idx="16">
                  <c:v>38683</c:v>
                </c:pt>
                <c:pt idx="17">
                  <c:v>38683</c:v>
                </c:pt>
                <c:pt idx="18">
                  <c:v>38683</c:v>
                </c:pt>
                <c:pt idx="19">
                  <c:v>38683</c:v>
                </c:pt>
                <c:pt idx="20">
                  <c:v>38683</c:v>
                </c:pt>
                <c:pt idx="21">
                  <c:v>38683</c:v>
                </c:pt>
                <c:pt idx="22">
                  <c:v>38683</c:v>
                </c:pt>
                <c:pt idx="23">
                  <c:v>38683</c:v>
                </c:pt>
                <c:pt idx="24">
                  <c:v>38683</c:v>
                </c:pt>
                <c:pt idx="25">
                  <c:v>38683</c:v>
                </c:pt>
                <c:pt idx="26">
                  <c:v>38683</c:v>
                </c:pt>
                <c:pt idx="27">
                  <c:v>38683</c:v>
                </c:pt>
                <c:pt idx="28">
                  <c:v>38683</c:v>
                </c:pt>
                <c:pt idx="29">
                  <c:v>38683</c:v>
                </c:pt>
                <c:pt idx="30">
                  <c:v>38683</c:v>
                </c:pt>
                <c:pt idx="31">
                  <c:v>38683</c:v>
                </c:pt>
                <c:pt idx="32">
                  <c:v>38683</c:v>
                </c:pt>
                <c:pt idx="33">
                  <c:v>38683</c:v>
                </c:pt>
                <c:pt idx="34">
                  <c:v>38683</c:v>
                </c:pt>
              </c:numCache>
            </c:numRef>
          </c:val>
          <c:smooth val="1"/>
        </c:ser>
        <c:ser>
          <c:idx val="3"/>
          <c:order val="4"/>
          <c:tx>
            <c:strRef>
              <c:f>'Stat Forecast Schedule Date'!$B$59</c:f>
              <c:strCache>
                <c:ptCount val="1"/>
                <c:pt idx="0">
                  <c:v>Actual Completion Date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'Stat Forecast Schedule Date'!$C$49:$BC$49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'Stat Forecast Schedule Date'!$C$59:$BC$59</c:f>
              <c:numCache>
                <c:ptCount val="35"/>
                <c:pt idx="0">
                  <c:v>38688</c:v>
                </c:pt>
                <c:pt idx="1">
                  <c:v>38688</c:v>
                </c:pt>
                <c:pt idx="2">
                  <c:v>38688</c:v>
                </c:pt>
                <c:pt idx="3">
                  <c:v>38688</c:v>
                </c:pt>
                <c:pt idx="4">
                  <c:v>38688</c:v>
                </c:pt>
                <c:pt idx="5">
                  <c:v>38688</c:v>
                </c:pt>
                <c:pt idx="6">
                  <c:v>38688</c:v>
                </c:pt>
                <c:pt idx="7">
                  <c:v>38688</c:v>
                </c:pt>
                <c:pt idx="8">
                  <c:v>38688</c:v>
                </c:pt>
                <c:pt idx="9">
                  <c:v>38688</c:v>
                </c:pt>
                <c:pt idx="10">
                  <c:v>38688</c:v>
                </c:pt>
                <c:pt idx="11">
                  <c:v>38688</c:v>
                </c:pt>
                <c:pt idx="12">
                  <c:v>38688</c:v>
                </c:pt>
                <c:pt idx="13">
                  <c:v>38688</c:v>
                </c:pt>
                <c:pt idx="14">
                  <c:v>38688</c:v>
                </c:pt>
                <c:pt idx="15">
                  <c:v>38688</c:v>
                </c:pt>
                <c:pt idx="16">
                  <c:v>38688</c:v>
                </c:pt>
                <c:pt idx="17">
                  <c:v>38688</c:v>
                </c:pt>
                <c:pt idx="18">
                  <c:v>38688</c:v>
                </c:pt>
                <c:pt idx="19">
                  <c:v>38688</c:v>
                </c:pt>
                <c:pt idx="20">
                  <c:v>38688</c:v>
                </c:pt>
                <c:pt idx="21">
                  <c:v>38688</c:v>
                </c:pt>
                <c:pt idx="22">
                  <c:v>38688</c:v>
                </c:pt>
                <c:pt idx="23">
                  <c:v>38688</c:v>
                </c:pt>
                <c:pt idx="24">
                  <c:v>38688</c:v>
                </c:pt>
                <c:pt idx="25">
                  <c:v>38688</c:v>
                </c:pt>
                <c:pt idx="26">
                  <c:v>38688</c:v>
                </c:pt>
                <c:pt idx="27">
                  <c:v>38688</c:v>
                </c:pt>
                <c:pt idx="28">
                  <c:v>38688</c:v>
                </c:pt>
                <c:pt idx="29">
                  <c:v>38688</c:v>
                </c:pt>
                <c:pt idx="30">
                  <c:v>38688</c:v>
                </c:pt>
                <c:pt idx="31">
                  <c:v>38688</c:v>
                </c:pt>
                <c:pt idx="32">
                  <c:v>38688</c:v>
                </c:pt>
                <c:pt idx="33">
                  <c:v>38688</c:v>
                </c:pt>
                <c:pt idx="34">
                  <c:v>38688</c:v>
                </c:pt>
              </c:numCache>
            </c:numRef>
          </c:val>
          <c:smooth val="1"/>
        </c:ser>
        <c:marker val="1"/>
        <c:axId val="29901101"/>
        <c:axId val="674454"/>
      </c:lineChart>
      <c:catAx>
        <c:axId val="299011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74454"/>
        <c:crosses val="autoZero"/>
        <c:auto val="1"/>
        <c:lblOffset val="100"/>
        <c:tickLblSkip val="1"/>
        <c:noMultiLvlLbl val="0"/>
      </c:catAx>
      <c:valAx>
        <c:axId val="674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d\ 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011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3"/>
          <c:y val="0.00425"/>
          <c:w val="0.361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7</xdr:row>
      <xdr:rowOff>152400</xdr:rowOff>
    </xdr:from>
    <xdr:to>
      <xdr:col>55</xdr:col>
      <xdr:colOff>142875</xdr:colOff>
      <xdr:row>45</xdr:row>
      <xdr:rowOff>104775</xdr:rowOff>
    </xdr:to>
    <xdr:graphicFrame>
      <xdr:nvGraphicFramePr>
        <xdr:cNvPr id="1" name="Chart 2"/>
        <xdr:cNvGraphicFramePr/>
      </xdr:nvGraphicFramePr>
      <xdr:xfrm>
        <a:off x="876300" y="1524000"/>
        <a:ext cx="221932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7</xdr:row>
      <xdr:rowOff>152400</xdr:rowOff>
    </xdr:from>
    <xdr:to>
      <xdr:col>55</xdr:col>
      <xdr:colOff>142875</xdr:colOff>
      <xdr:row>45</xdr:row>
      <xdr:rowOff>104775</xdr:rowOff>
    </xdr:to>
    <xdr:graphicFrame>
      <xdr:nvGraphicFramePr>
        <xdr:cNvPr id="1" name="Chart 4"/>
        <xdr:cNvGraphicFramePr/>
      </xdr:nvGraphicFramePr>
      <xdr:xfrm>
        <a:off x="781050" y="1524000"/>
        <a:ext cx="222408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7</xdr:row>
      <xdr:rowOff>152400</xdr:rowOff>
    </xdr:from>
    <xdr:to>
      <xdr:col>55</xdr:col>
      <xdr:colOff>142875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514350" y="1524000"/>
        <a:ext cx="241173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43"/>
  <sheetViews>
    <sheetView tabSelected="1" zoomScale="75" zoomScaleNormal="75" zoomScalePageLayoutView="0" workbookViewId="0" topLeftCell="A1">
      <selection activeCell="P27" sqref="P27"/>
    </sheetView>
  </sheetViews>
  <sheetFormatPr defaultColWidth="9.140625" defaultRowHeight="12.75"/>
  <cols>
    <col min="1" max="1" width="5.7109375" style="19" customWidth="1"/>
    <col min="2" max="2" width="9.140625" style="19" customWidth="1"/>
    <col min="3" max="3" width="13.00390625" style="19" customWidth="1"/>
    <col min="4" max="4" width="10.140625" style="19" customWidth="1"/>
    <col min="5" max="5" width="9.8515625" style="19" bestFit="1" customWidth="1"/>
    <col min="6" max="6" width="9.140625" style="19" customWidth="1"/>
    <col min="7" max="7" width="3.421875" style="19" customWidth="1"/>
    <col min="8" max="8" width="5.00390625" style="19" customWidth="1"/>
    <col min="9" max="16384" width="9.140625" style="19" customWidth="1"/>
  </cols>
  <sheetData>
    <row r="1" spans="1:7" ht="12.75">
      <c r="A1" s="32"/>
      <c r="B1" s="33"/>
      <c r="C1" s="33"/>
      <c r="D1" s="33"/>
      <c r="E1" s="33"/>
      <c r="F1" s="33"/>
      <c r="G1" s="34"/>
    </row>
    <row r="2" spans="1:7" ht="15.75">
      <c r="A2" s="35"/>
      <c r="B2" s="36"/>
      <c r="C2" s="37" t="s">
        <v>5</v>
      </c>
      <c r="D2" s="38"/>
      <c r="E2" s="38"/>
      <c r="F2" s="38"/>
      <c r="G2" s="39"/>
    </row>
    <row r="3" spans="1:7" ht="12.75">
      <c r="A3" s="35"/>
      <c r="B3" s="36"/>
      <c r="C3" s="36" t="s">
        <v>0</v>
      </c>
      <c r="D3" s="38"/>
      <c r="E3" s="47">
        <v>1</v>
      </c>
      <c r="F3" s="36"/>
      <c r="G3" s="39"/>
    </row>
    <row r="4" spans="1:7" ht="12.75">
      <c r="A4" s="35"/>
      <c r="B4" s="36"/>
      <c r="C4" s="36" t="s">
        <v>1</v>
      </c>
      <c r="D4" s="38"/>
      <c r="E4" s="20" t="s">
        <v>96</v>
      </c>
      <c r="F4" s="36"/>
      <c r="G4" s="39"/>
    </row>
    <row r="5" spans="1:7" ht="12.75">
      <c r="A5" s="35"/>
      <c r="B5" s="36"/>
      <c r="C5" s="36" t="s">
        <v>82</v>
      </c>
      <c r="D5" s="38"/>
      <c r="E5" s="116" t="s">
        <v>97</v>
      </c>
      <c r="F5" s="36"/>
      <c r="G5" s="39"/>
    </row>
    <row r="6" spans="1:7" ht="12.75">
      <c r="A6" s="35"/>
      <c r="B6" s="36"/>
      <c r="C6" s="36" t="s">
        <v>83</v>
      </c>
      <c r="D6" s="38"/>
      <c r="E6" s="117">
        <v>1</v>
      </c>
      <c r="F6" s="36"/>
      <c r="G6" s="39"/>
    </row>
    <row r="7" spans="1:7" ht="12.75">
      <c r="A7" s="35"/>
      <c r="B7" s="36"/>
      <c r="C7" s="36"/>
      <c r="D7" s="38"/>
      <c r="E7" s="40"/>
      <c r="F7" s="36"/>
      <c r="G7" s="39"/>
    </row>
    <row r="8" spans="1:7" ht="12.75">
      <c r="A8" s="35"/>
      <c r="B8" s="36"/>
      <c r="C8" s="36"/>
      <c r="D8" s="38"/>
      <c r="E8" s="42"/>
      <c r="F8" s="41"/>
      <c r="G8" s="39"/>
    </row>
    <row r="9" spans="1:7" ht="12.75">
      <c r="A9" s="35"/>
      <c r="B9" s="36" t="s">
        <v>2</v>
      </c>
      <c r="C9" s="130" t="s">
        <v>98</v>
      </c>
      <c r="D9" s="131"/>
      <c r="E9" s="131"/>
      <c r="F9" s="132"/>
      <c r="G9" s="39"/>
    </row>
    <row r="10" spans="1:7" ht="12.75">
      <c r="A10" s="35"/>
      <c r="B10" s="36" t="s">
        <v>7</v>
      </c>
      <c r="C10" s="130"/>
      <c r="D10" s="131"/>
      <c r="E10" s="131"/>
      <c r="F10" s="132"/>
      <c r="G10" s="39"/>
    </row>
    <row r="11" spans="1:7" ht="12.75">
      <c r="A11" s="35"/>
      <c r="B11" s="36" t="s">
        <v>8</v>
      </c>
      <c r="C11" s="130"/>
      <c r="D11" s="131"/>
      <c r="E11" s="131"/>
      <c r="F11" s="132"/>
      <c r="G11" s="39"/>
    </row>
    <row r="12" spans="1:7" ht="12.75">
      <c r="A12" s="35"/>
      <c r="B12" s="36" t="s">
        <v>3</v>
      </c>
      <c r="C12" s="133"/>
      <c r="D12" s="134"/>
      <c r="E12" s="134"/>
      <c r="F12" s="135"/>
      <c r="G12" s="39"/>
    </row>
    <row r="13" spans="1:7" ht="12.75">
      <c r="A13" s="35"/>
      <c r="B13" s="43" t="s">
        <v>80</v>
      </c>
      <c r="C13" s="127"/>
      <c r="D13" s="128"/>
      <c r="E13" s="128"/>
      <c r="F13" s="129"/>
      <c r="G13" s="39"/>
    </row>
    <row r="14" spans="1:7" ht="12.75">
      <c r="A14" s="35"/>
      <c r="B14" s="43" t="s">
        <v>81</v>
      </c>
      <c r="C14" s="127"/>
      <c r="D14" s="128"/>
      <c r="E14" s="128"/>
      <c r="F14" s="129"/>
      <c r="G14" s="39"/>
    </row>
    <row r="15" spans="1:7" ht="12.75">
      <c r="A15" s="35"/>
      <c r="B15" s="38"/>
      <c r="D15" s="38"/>
      <c r="E15" s="38"/>
      <c r="F15" s="38"/>
      <c r="G15" s="39"/>
    </row>
    <row r="16" spans="1:7" ht="12.75">
      <c r="A16" s="35"/>
      <c r="B16" s="36"/>
      <c r="C16" s="36"/>
      <c r="D16" s="43" t="s">
        <v>4</v>
      </c>
      <c r="E16" s="47">
        <v>38140</v>
      </c>
      <c r="F16" s="41"/>
      <c r="G16" s="39"/>
    </row>
    <row r="17" spans="1:7" ht="12.75">
      <c r="A17" s="35"/>
      <c r="B17" s="36"/>
      <c r="C17" s="36"/>
      <c r="D17" s="43"/>
      <c r="E17" s="41"/>
      <c r="F17" s="41"/>
      <c r="G17" s="39"/>
    </row>
    <row r="18" spans="1:7" ht="12.75">
      <c r="A18" s="35"/>
      <c r="B18" s="36"/>
      <c r="C18" s="36"/>
      <c r="D18" s="43" t="s">
        <v>84</v>
      </c>
      <c r="E18" s="112">
        <v>38662</v>
      </c>
      <c r="F18" s="41"/>
      <c r="G18" s="39"/>
    </row>
    <row r="19" spans="1:7" ht="12.75">
      <c r="A19" s="35"/>
      <c r="B19" s="36"/>
      <c r="C19" s="36"/>
      <c r="D19" s="43" t="s">
        <v>73</v>
      </c>
      <c r="E19" s="47">
        <v>21</v>
      </c>
      <c r="F19" s="41"/>
      <c r="G19" s="39"/>
    </row>
    <row r="20" spans="4:7" ht="12.75">
      <c r="D20" s="43" t="s">
        <v>86</v>
      </c>
      <c r="E20" s="115">
        <f>(E18+(E19*E6))</f>
        <v>38683</v>
      </c>
      <c r="G20" s="39"/>
    </row>
    <row r="21" spans="1:7" ht="4.5" customHeight="1" thickBot="1">
      <c r="A21" s="44"/>
      <c r="B21" s="45"/>
      <c r="C21" s="45"/>
      <c r="D21" s="45"/>
      <c r="E21" s="45"/>
      <c r="F21" s="45"/>
      <c r="G21" s="46"/>
    </row>
    <row r="22" spans="1:7" ht="4.5" customHeight="1">
      <c r="A22" s="35"/>
      <c r="B22" s="38"/>
      <c r="C22" s="38"/>
      <c r="D22" s="38"/>
      <c r="E22" s="38"/>
      <c r="F22" s="38"/>
      <c r="G22" s="39"/>
    </row>
    <row r="23" spans="1:7" ht="12.75">
      <c r="A23" s="35"/>
      <c r="B23" s="36"/>
      <c r="C23" s="36"/>
      <c r="D23" s="43" t="s">
        <v>95</v>
      </c>
      <c r="E23" s="100">
        <v>0.9</v>
      </c>
      <c r="F23" s="41"/>
      <c r="G23" s="39"/>
    </row>
    <row r="24" spans="1:7" ht="4.5" customHeight="1">
      <c r="A24" s="35"/>
      <c r="B24" s="38"/>
      <c r="C24" s="38"/>
      <c r="D24" s="38"/>
      <c r="E24" s="38"/>
      <c r="F24" s="38"/>
      <c r="G24" s="39"/>
    </row>
    <row r="25" spans="1:7" ht="13.5" thickBot="1">
      <c r="A25" s="35"/>
      <c r="B25" s="36"/>
      <c r="C25" s="36"/>
      <c r="D25" s="43"/>
      <c r="E25" s="41"/>
      <c r="F25" s="41"/>
      <c r="G25" s="39"/>
    </row>
    <row r="26" spans="1:7" ht="4.5" customHeight="1">
      <c r="A26" s="32"/>
      <c r="B26" s="33"/>
      <c r="C26" s="33"/>
      <c r="D26" s="33"/>
      <c r="E26" s="33"/>
      <c r="F26" s="33"/>
      <c r="G26" s="34"/>
    </row>
    <row r="27" spans="1:7" ht="12.75">
      <c r="A27" s="35"/>
      <c r="B27" s="38"/>
      <c r="C27" s="38"/>
      <c r="D27" s="43" t="s">
        <v>52</v>
      </c>
      <c r="E27" s="47">
        <v>43983</v>
      </c>
      <c r="F27" s="38"/>
      <c r="G27" s="39"/>
    </row>
    <row r="28" spans="1:7" ht="12.75">
      <c r="A28" s="35"/>
      <c r="B28" s="36"/>
      <c r="C28" s="36"/>
      <c r="D28" s="43" t="s">
        <v>51</v>
      </c>
      <c r="E28" s="110">
        <v>26</v>
      </c>
      <c r="F28" s="41"/>
      <c r="G28" s="39"/>
    </row>
    <row r="29" spans="1:7" ht="12.75">
      <c r="A29" s="35"/>
      <c r="B29" s="36"/>
      <c r="C29" s="36"/>
      <c r="D29" s="43" t="s">
        <v>87</v>
      </c>
      <c r="E29" s="112">
        <v>38688</v>
      </c>
      <c r="F29" s="41"/>
      <c r="G29" s="39"/>
    </row>
    <row r="30" spans="1:7" ht="4.5" customHeight="1" thickBot="1">
      <c r="A30" s="44"/>
      <c r="B30" s="45"/>
      <c r="C30" s="45"/>
      <c r="D30" s="45"/>
      <c r="E30" s="45"/>
      <c r="F30" s="45"/>
      <c r="G30" s="46"/>
    </row>
    <row r="31" spans="1:7" ht="4.5" customHeight="1">
      <c r="A31" s="2"/>
      <c r="B31" s="21"/>
      <c r="C31" s="3"/>
      <c r="D31" s="3"/>
      <c r="E31" s="22"/>
      <c r="F31" s="3"/>
      <c r="G31" s="4"/>
    </row>
    <row r="32" spans="1:7" ht="12.75">
      <c r="A32" s="5"/>
      <c r="B32" s="23" t="s">
        <v>9</v>
      </c>
      <c r="C32" s="10"/>
      <c r="D32" s="10"/>
      <c r="E32" s="24"/>
      <c r="F32" s="10"/>
      <c r="G32" s="25"/>
    </row>
    <row r="33" spans="1:7" ht="4.5" customHeight="1">
      <c r="A33" s="5"/>
      <c r="B33" s="26"/>
      <c r="C33" s="10"/>
      <c r="D33" s="10"/>
      <c r="E33" s="24"/>
      <c r="F33" s="10"/>
      <c r="G33" s="25"/>
    </row>
    <row r="34" spans="1:7" ht="12.75">
      <c r="A34" s="5"/>
      <c r="B34" s="26" t="s">
        <v>10</v>
      </c>
      <c r="C34" s="10"/>
      <c r="D34" s="10"/>
      <c r="E34" s="10"/>
      <c r="F34" s="27"/>
      <c r="G34" s="25"/>
    </row>
    <row r="35" spans="1:7" ht="4.5" customHeight="1">
      <c r="A35" s="5"/>
      <c r="B35" s="26"/>
      <c r="C35" s="10"/>
      <c r="D35" s="10"/>
      <c r="E35" s="10"/>
      <c r="F35" s="28"/>
      <c r="G35" s="25"/>
    </row>
    <row r="36" spans="1:7" ht="12.75">
      <c r="A36" s="5"/>
      <c r="B36" s="26" t="s">
        <v>11</v>
      </c>
      <c r="C36" s="10"/>
      <c r="D36" s="10"/>
      <c r="E36" s="10"/>
      <c r="F36" s="29"/>
      <c r="G36" s="25"/>
    </row>
    <row r="37" spans="1:7" ht="4.5" customHeight="1">
      <c r="A37" s="5"/>
      <c r="B37" s="10"/>
      <c r="C37" s="10"/>
      <c r="D37" s="10"/>
      <c r="E37" s="10"/>
      <c r="F37" s="24"/>
      <c r="G37" s="25"/>
    </row>
    <row r="38" spans="1:7" ht="12.75">
      <c r="A38" s="5"/>
      <c r="B38" s="26" t="s">
        <v>12</v>
      </c>
      <c r="C38" s="10"/>
      <c r="D38" s="10"/>
      <c r="E38" s="10"/>
      <c r="F38" s="30"/>
      <c r="G38" s="25"/>
    </row>
    <row r="39" spans="1:7" ht="12.75" customHeight="1" thickBot="1">
      <c r="A39" s="12"/>
      <c r="B39" s="31"/>
      <c r="C39" s="13"/>
      <c r="D39" s="13"/>
      <c r="E39" s="13"/>
      <c r="F39" s="13"/>
      <c r="G39" s="14"/>
    </row>
    <row r="42" ht="15.75">
      <c r="A42" s="18" t="s">
        <v>62</v>
      </c>
    </row>
    <row r="43" ht="15.75">
      <c r="A43" s="18" t="s">
        <v>13</v>
      </c>
    </row>
  </sheetData>
  <sheetProtection/>
  <mergeCells count="6">
    <mergeCell ref="C14:F14"/>
    <mergeCell ref="C9:F9"/>
    <mergeCell ref="C13:F13"/>
    <mergeCell ref="C11:F11"/>
    <mergeCell ref="C12:F12"/>
    <mergeCell ref="C10:F10"/>
  </mergeCells>
  <conditionalFormatting sqref="E31">
    <cfRule type="cellIs" priority="1" dxfId="17" operator="lessThan" stopIfTrue="1">
      <formula>1</formula>
    </cfRule>
  </conditionalFormatting>
  <conditionalFormatting sqref="E16 C13:F14">
    <cfRule type="expression" priority="2" dxfId="0" stopIfTrue="1">
      <formula>ISNA(C13)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BI22"/>
  <sheetViews>
    <sheetView zoomScale="75" zoomScaleNormal="75" zoomScalePageLayoutView="0" workbookViewId="0" topLeftCell="A1">
      <selection activeCell="E21" sqref="E21"/>
    </sheetView>
  </sheetViews>
  <sheetFormatPr defaultColWidth="9.140625" defaultRowHeight="12.75"/>
  <cols>
    <col min="1" max="1" width="30.140625" style="0" customWidth="1"/>
    <col min="2" max="3" width="9.28125" style="0" customWidth="1"/>
    <col min="4" max="5" width="9.57421875" style="1" bestFit="1" customWidth="1"/>
    <col min="6" max="12" width="9.421875" style="1" bestFit="1" customWidth="1"/>
    <col min="13" max="19" width="9.28125" style="1" bestFit="1" customWidth="1"/>
    <col min="20" max="41" width="9.140625" style="1" customWidth="1"/>
    <col min="42" max="42" width="9.00390625" style="1" bestFit="1" customWidth="1"/>
    <col min="43" max="46" width="9.7109375" style="1" bestFit="1" customWidth="1"/>
    <col min="47" max="47" width="9.140625" style="1" customWidth="1"/>
  </cols>
  <sheetData>
    <row r="1" ht="18">
      <c r="A1" s="15" t="str">
        <f>'Project Data'!$C$9</f>
        <v>REAL DATA EXAMPLE</v>
      </c>
    </row>
    <row r="2" ht="18">
      <c r="A2" s="15" t="s">
        <v>79</v>
      </c>
    </row>
    <row r="3" ht="18">
      <c r="A3" s="15"/>
    </row>
    <row r="4" ht="12.75">
      <c r="A4" s="16">
        <f>'Project Data'!$C$14</f>
        <v>0</v>
      </c>
    </row>
    <row r="5" spans="1:54" ht="12.75">
      <c r="A5" s="16" t="s">
        <v>15</v>
      </c>
      <c r="B5" s="49">
        <v>0</v>
      </c>
      <c r="C5" s="49">
        <f>B5+1</f>
        <v>1</v>
      </c>
      <c r="D5" s="49">
        <f aca="true" t="shared" si="0" ref="D5:AX5">C5+1</f>
        <v>2</v>
      </c>
      <c r="E5" s="49">
        <f t="shared" si="0"/>
        <v>3</v>
      </c>
      <c r="F5" s="49">
        <f t="shared" si="0"/>
        <v>4</v>
      </c>
      <c r="G5" s="49">
        <f t="shared" si="0"/>
        <v>5</v>
      </c>
      <c r="H5" s="49">
        <f t="shared" si="0"/>
        <v>6</v>
      </c>
      <c r="I5" s="49">
        <f t="shared" si="0"/>
        <v>7</v>
      </c>
      <c r="J5" s="49">
        <f t="shared" si="0"/>
        <v>8</v>
      </c>
      <c r="K5" s="49">
        <f t="shared" si="0"/>
        <v>9</v>
      </c>
      <c r="L5" s="49">
        <f t="shared" si="0"/>
        <v>10</v>
      </c>
      <c r="M5" s="49">
        <f t="shared" si="0"/>
        <v>11</v>
      </c>
      <c r="N5" s="49">
        <f t="shared" si="0"/>
        <v>12</v>
      </c>
      <c r="O5" s="49">
        <f t="shared" si="0"/>
        <v>13</v>
      </c>
      <c r="P5" s="49">
        <f t="shared" si="0"/>
        <v>14</v>
      </c>
      <c r="Q5" s="49">
        <f t="shared" si="0"/>
        <v>15</v>
      </c>
      <c r="R5" s="49">
        <f t="shared" si="0"/>
        <v>16</v>
      </c>
      <c r="S5" s="49">
        <f t="shared" si="0"/>
        <v>17</v>
      </c>
      <c r="T5" s="49">
        <f t="shared" si="0"/>
        <v>18</v>
      </c>
      <c r="U5" s="49">
        <f t="shared" si="0"/>
        <v>19</v>
      </c>
      <c r="V5" s="49">
        <f t="shared" si="0"/>
        <v>20</v>
      </c>
      <c r="W5" s="49">
        <f t="shared" si="0"/>
        <v>21</v>
      </c>
      <c r="X5" s="49">
        <f t="shared" si="0"/>
        <v>22</v>
      </c>
      <c r="Y5" s="49">
        <f t="shared" si="0"/>
        <v>23</v>
      </c>
      <c r="Z5" s="49">
        <f t="shared" si="0"/>
        <v>24</v>
      </c>
      <c r="AA5" s="49">
        <f t="shared" si="0"/>
        <v>25</v>
      </c>
      <c r="AB5" s="49">
        <f t="shared" si="0"/>
        <v>26</v>
      </c>
      <c r="AC5" s="49">
        <f t="shared" si="0"/>
        <v>27</v>
      </c>
      <c r="AD5" s="49">
        <f t="shared" si="0"/>
        <v>28</v>
      </c>
      <c r="AE5" s="49">
        <f t="shared" si="0"/>
        <v>29</v>
      </c>
      <c r="AF5" s="49">
        <f t="shared" si="0"/>
        <v>30</v>
      </c>
      <c r="AG5" s="49">
        <f t="shared" si="0"/>
        <v>31</v>
      </c>
      <c r="AH5" s="49">
        <f t="shared" si="0"/>
        <v>32</v>
      </c>
      <c r="AI5" s="49">
        <f t="shared" si="0"/>
        <v>33</v>
      </c>
      <c r="AJ5" s="49">
        <f t="shared" si="0"/>
        <v>34</v>
      </c>
      <c r="AK5" s="49">
        <f t="shared" si="0"/>
        <v>35</v>
      </c>
      <c r="AL5" s="49">
        <f t="shared" si="0"/>
        <v>36</v>
      </c>
      <c r="AM5" s="49">
        <f t="shared" si="0"/>
        <v>37</v>
      </c>
      <c r="AN5" s="49">
        <f t="shared" si="0"/>
        <v>38</v>
      </c>
      <c r="AO5" s="49">
        <f t="shared" si="0"/>
        <v>39</v>
      </c>
      <c r="AP5" s="49">
        <f t="shared" si="0"/>
        <v>40</v>
      </c>
      <c r="AQ5" s="49">
        <f t="shared" si="0"/>
        <v>41</v>
      </c>
      <c r="AR5" s="49">
        <f t="shared" si="0"/>
        <v>42</v>
      </c>
      <c r="AS5" s="49">
        <f t="shared" si="0"/>
        <v>43</v>
      </c>
      <c r="AT5" s="49">
        <f t="shared" si="0"/>
        <v>44</v>
      </c>
      <c r="AU5" s="49">
        <f t="shared" si="0"/>
        <v>45</v>
      </c>
      <c r="AV5" s="49">
        <f t="shared" si="0"/>
        <v>46</v>
      </c>
      <c r="AW5" s="49">
        <f t="shared" si="0"/>
        <v>47</v>
      </c>
      <c r="AX5" s="49">
        <f t="shared" si="0"/>
        <v>48</v>
      </c>
      <c r="AY5" s="49">
        <f>AX5+1</f>
        <v>49</v>
      </c>
      <c r="AZ5" s="49">
        <f>AY5+1</f>
        <v>50</v>
      </c>
      <c r="BA5" s="49">
        <f>AZ5+1</f>
        <v>51</v>
      </c>
      <c r="BB5" s="49">
        <f>BA5+1</f>
        <v>52</v>
      </c>
    </row>
    <row r="6" spans="1:61" ht="12.75">
      <c r="A6" s="17" t="s">
        <v>6</v>
      </c>
      <c r="B6" s="104">
        <v>0</v>
      </c>
      <c r="C6" s="104">
        <v>3023</v>
      </c>
      <c r="D6" s="104">
        <v>5508</v>
      </c>
      <c r="E6" s="104">
        <v>7828</v>
      </c>
      <c r="F6" s="104">
        <v>10098</v>
      </c>
      <c r="G6" s="104">
        <v>12158</v>
      </c>
      <c r="H6" s="104">
        <v>13951</v>
      </c>
      <c r="I6" s="104">
        <v>14205</v>
      </c>
      <c r="J6" s="104">
        <v>15933</v>
      </c>
      <c r="K6" s="104">
        <v>17902</v>
      </c>
      <c r="L6" s="104">
        <v>19967</v>
      </c>
      <c r="M6" s="104">
        <v>22208</v>
      </c>
      <c r="N6" s="104">
        <v>24286</v>
      </c>
      <c r="O6" s="104">
        <v>26331</v>
      </c>
      <c r="P6" s="104">
        <v>26658</v>
      </c>
      <c r="Q6" s="104">
        <v>28647</v>
      </c>
      <c r="R6" s="104">
        <v>30989</v>
      </c>
      <c r="S6" s="104">
        <v>33040</v>
      </c>
      <c r="T6" s="104">
        <v>34909</v>
      </c>
      <c r="U6" s="104">
        <v>36709</v>
      </c>
      <c r="V6" s="104">
        <v>38016</v>
      </c>
      <c r="W6" s="104">
        <v>38140</v>
      </c>
      <c r="X6" s="104" t="e">
        <v>#N/A</v>
      </c>
      <c r="Y6" s="104" t="e">
        <v>#N/A</v>
      </c>
      <c r="Z6" s="104" t="e">
        <v>#N/A</v>
      </c>
      <c r="AA6" s="104" t="e">
        <v>#N/A</v>
      </c>
      <c r="AB6" s="104" t="e">
        <v>#N/A</v>
      </c>
      <c r="AC6" s="104" t="e">
        <v>#N/A</v>
      </c>
      <c r="AD6" s="104" t="e">
        <v>#N/A</v>
      </c>
      <c r="AE6" s="104" t="e">
        <v>#N/A</v>
      </c>
      <c r="AF6" s="104" t="e">
        <v>#N/A</v>
      </c>
      <c r="AG6" s="104" t="e">
        <v>#N/A</v>
      </c>
      <c r="AH6" s="104" t="e">
        <v>#N/A</v>
      </c>
      <c r="AI6" s="104" t="e">
        <v>#N/A</v>
      </c>
      <c r="AJ6" s="104" t="e">
        <v>#N/A</v>
      </c>
      <c r="AK6" s="104" t="e">
        <v>#N/A</v>
      </c>
      <c r="AL6" s="104" t="e">
        <v>#N/A</v>
      </c>
      <c r="AM6" s="104" t="e">
        <v>#N/A</v>
      </c>
      <c r="AN6" s="104" t="e">
        <v>#N/A</v>
      </c>
      <c r="AO6" s="104" t="e">
        <v>#N/A</v>
      </c>
      <c r="AP6" s="104" t="e">
        <v>#N/A</v>
      </c>
      <c r="AQ6" s="104" t="e">
        <v>#N/A</v>
      </c>
      <c r="AR6" s="104" t="e">
        <v>#N/A</v>
      </c>
      <c r="AS6" s="104" t="e">
        <v>#N/A</v>
      </c>
      <c r="AT6" s="104" t="e">
        <v>#N/A</v>
      </c>
      <c r="AU6" s="104" t="e">
        <v>#N/A</v>
      </c>
      <c r="AV6" s="104" t="e">
        <v>#N/A</v>
      </c>
      <c r="AW6" s="104" t="e">
        <v>#N/A</v>
      </c>
      <c r="AX6" s="104" t="e">
        <v>#N/A</v>
      </c>
      <c r="AY6" s="104" t="e">
        <v>#N/A</v>
      </c>
      <c r="AZ6" s="104" t="e">
        <v>#N/A</v>
      </c>
      <c r="BA6" s="104" t="e">
        <v>#N/A</v>
      </c>
      <c r="BB6" s="104" t="e">
        <v>#N/A</v>
      </c>
      <c r="BF6" s="7"/>
      <c r="BG6" s="7"/>
      <c r="BH6" s="7"/>
      <c r="BI6" s="7"/>
    </row>
    <row r="7" spans="1:54" s="9" customFormat="1" ht="12.75">
      <c r="A7" s="17" t="s">
        <v>75</v>
      </c>
      <c r="B7" s="104">
        <v>0</v>
      </c>
      <c r="C7" s="104">
        <v>927.7251456140999</v>
      </c>
      <c r="D7" s="104">
        <v>1903.989652143543</v>
      </c>
      <c r="E7" s="104">
        <v>2466.7675128519686</v>
      </c>
      <c r="F7" s="104">
        <v>3413.917045496069</v>
      </c>
      <c r="G7" s="104">
        <v>4471.5522322868865</v>
      </c>
      <c r="H7" s="104">
        <v>7151.804345861778</v>
      </c>
      <c r="I7" s="104">
        <v>7476.314767222798</v>
      </c>
      <c r="J7" s="104">
        <v>9271.817381237726</v>
      </c>
      <c r="K7" s="104">
        <v>11441.039583978329</v>
      </c>
      <c r="L7" s="104">
        <v>13301.71868684308</v>
      </c>
      <c r="M7" s="104">
        <v>14699.47510659578</v>
      </c>
      <c r="N7" s="104">
        <v>15985.24420935573</v>
      </c>
      <c r="O7" s="104">
        <v>16752.72356363725</v>
      </c>
      <c r="P7" s="104">
        <v>17077.46085492465</v>
      </c>
      <c r="Q7" s="104">
        <v>20317.822406740554</v>
      </c>
      <c r="R7" s="104">
        <v>23060.787849964578</v>
      </c>
      <c r="S7" s="104">
        <v>26587.880578734435</v>
      </c>
      <c r="T7" s="104">
        <v>28681.187782776593</v>
      </c>
      <c r="U7" s="104">
        <v>30134.970271015154</v>
      </c>
      <c r="V7" s="104">
        <v>31487.49314877975</v>
      </c>
      <c r="W7" s="104">
        <v>32526.287328351264</v>
      </c>
      <c r="X7" s="104">
        <v>33504.39920428122</v>
      </c>
      <c r="Y7" s="104">
        <v>34512.890043686355</v>
      </c>
      <c r="Z7" s="104">
        <v>36488.73264251317</v>
      </c>
      <c r="AA7" s="104">
        <v>37629.81274889226</v>
      </c>
      <c r="AB7" s="104">
        <v>38140</v>
      </c>
      <c r="AC7" s="104" t="e">
        <v>#N/A</v>
      </c>
      <c r="AD7" s="104" t="e">
        <v>#N/A</v>
      </c>
      <c r="AE7" s="104" t="e">
        <v>#N/A</v>
      </c>
      <c r="AF7" s="104" t="e">
        <v>#N/A</v>
      </c>
      <c r="AG7" s="104" t="e">
        <v>#N/A</v>
      </c>
      <c r="AH7" s="104" t="e">
        <v>#N/A</v>
      </c>
      <c r="AI7" s="104" t="e">
        <v>#N/A</v>
      </c>
      <c r="AJ7" s="104" t="e">
        <v>#N/A</v>
      </c>
      <c r="AK7" s="104" t="e">
        <v>#N/A</v>
      </c>
      <c r="AL7" s="104" t="e">
        <v>#N/A</v>
      </c>
      <c r="AM7" s="104" t="e">
        <v>#N/A</v>
      </c>
      <c r="AN7" s="104" t="e">
        <v>#N/A</v>
      </c>
      <c r="AO7" s="104" t="e">
        <v>#N/A</v>
      </c>
      <c r="AP7" s="104" t="e">
        <v>#N/A</v>
      </c>
      <c r="AQ7" s="104" t="e">
        <v>#N/A</v>
      </c>
      <c r="AR7" s="104" t="e">
        <v>#N/A</v>
      </c>
      <c r="AS7" s="104" t="e">
        <v>#N/A</v>
      </c>
      <c r="AT7" s="104" t="e">
        <v>#N/A</v>
      </c>
      <c r="AU7" s="104" t="e">
        <v>#N/A</v>
      </c>
      <c r="AV7" s="104" t="e">
        <v>#N/A</v>
      </c>
      <c r="AW7" s="104" t="e">
        <v>#N/A</v>
      </c>
      <c r="AX7" s="104" t="e">
        <v>#N/A</v>
      </c>
      <c r="AY7" s="104" t="e">
        <v>#N/A</v>
      </c>
      <c r="AZ7" s="104" t="e">
        <v>#N/A</v>
      </c>
      <c r="BA7" s="104" t="e">
        <v>#N/A</v>
      </c>
      <c r="BB7" s="104" t="e">
        <v>#N/A</v>
      </c>
    </row>
    <row r="8" spans="1:54" ht="12.75">
      <c r="A8" s="17" t="s">
        <v>14</v>
      </c>
      <c r="B8" s="104">
        <v>0</v>
      </c>
      <c r="C8" s="104">
        <v>1605.75</v>
      </c>
      <c r="D8" s="104">
        <v>2766.25</v>
      </c>
      <c r="E8" s="104">
        <v>4324.25</v>
      </c>
      <c r="F8" s="104">
        <v>6137.5</v>
      </c>
      <c r="G8" s="104">
        <v>7887.5</v>
      </c>
      <c r="H8" s="104">
        <v>9835</v>
      </c>
      <c r="I8" s="104">
        <v>10135</v>
      </c>
      <c r="J8" s="104">
        <v>13216.75</v>
      </c>
      <c r="K8" s="104">
        <v>14755</v>
      </c>
      <c r="L8" s="104">
        <v>16656.25</v>
      </c>
      <c r="M8" s="104">
        <v>18767.75</v>
      </c>
      <c r="N8" s="104">
        <v>20896.75</v>
      </c>
      <c r="O8" s="104">
        <v>23364</v>
      </c>
      <c r="P8" s="104">
        <v>23663.75</v>
      </c>
      <c r="Q8" s="104">
        <v>26651</v>
      </c>
      <c r="R8" s="104">
        <v>28436.5</v>
      </c>
      <c r="S8" s="104">
        <v>30407.5</v>
      </c>
      <c r="T8" s="104">
        <v>32012</v>
      </c>
      <c r="U8" s="104">
        <v>33999.75</v>
      </c>
      <c r="V8" s="104">
        <v>35554</v>
      </c>
      <c r="W8" s="104">
        <v>37110.5</v>
      </c>
      <c r="X8" s="104">
        <v>38468.25</v>
      </c>
      <c r="Y8" s="104">
        <v>39798.25</v>
      </c>
      <c r="Z8" s="104">
        <v>41155.25</v>
      </c>
      <c r="AA8" s="104">
        <v>42600.25</v>
      </c>
      <c r="AB8" s="104">
        <v>43983</v>
      </c>
      <c r="AC8" s="104" t="e">
        <v>#N/A</v>
      </c>
      <c r="AD8" s="104" t="e">
        <v>#N/A</v>
      </c>
      <c r="AE8" s="104" t="e">
        <v>#N/A</v>
      </c>
      <c r="AF8" s="104" t="e">
        <v>#N/A</v>
      </c>
      <c r="AG8" s="104" t="e">
        <v>#N/A</v>
      </c>
      <c r="AH8" s="104" t="e">
        <v>#N/A</v>
      </c>
      <c r="AI8" s="104" t="e">
        <v>#N/A</v>
      </c>
      <c r="AJ8" s="104" t="e">
        <v>#N/A</v>
      </c>
      <c r="AK8" s="104" t="e">
        <v>#N/A</v>
      </c>
      <c r="AL8" s="104" t="e">
        <v>#N/A</v>
      </c>
      <c r="AM8" s="104" t="e">
        <v>#N/A</v>
      </c>
      <c r="AN8" s="104" t="e">
        <v>#N/A</v>
      </c>
      <c r="AO8" s="104" t="e">
        <v>#N/A</v>
      </c>
      <c r="AP8" s="104" t="e">
        <v>#N/A</v>
      </c>
      <c r="AQ8" s="104" t="e">
        <v>#N/A</v>
      </c>
      <c r="AR8" s="104" t="e">
        <v>#N/A</v>
      </c>
      <c r="AS8" s="104" t="e">
        <v>#N/A</v>
      </c>
      <c r="AT8" s="104" t="e">
        <v>#N/A</v>
      </c>
      <c r="AU8" s="104" t="e">
        <v>#N/A</v>
      </c>
      <c r="AV8" s="104" t="e">
        <v>#N/A</v>
      </c>
      <c r="AW8" s="104" t="e">
        <v>#N/A</v>
      </c>
      <c r="AX8" s="104" t="e">
        <v>#N/A</v>
      </c>
      <c r="AY8" s="104" t="e">
        <v>#N/A</v>
      </c>
      <c r="AZ8" s="104" t="e">
        <v>#N/A</v>
      </c>
      <c r="BA8" s="104" t="e">
        <v>#N/A</v>
      </c>
      <c r="BB8" s="104" t="e">
        <v>#N/A</v>
      </c>
    </row>
    <row r="9" ht="12.75">
      <c r="C9" s="1"/>
    </row>
    <row r="10" spans="1:54" s="51" customFormat="1" ht="12.75" customHeight="1" collapsed="1">
      <c r="A10" s="17" t="s">
        <v>76</v>
      </c>
      <c r="B10" s="101">
        <v>0</v>
      </c>
      <c r="C10" s="101">
        <v>0.3068889003023817</v>
      </c>
      <c r="D10" s="101">
        <v>0.629834486319399</v>
      </c>
      <c r="E10" s="101">
        <v>0.8159998388527848</v>
      </c>
      <c r="F10" s="101">
        <v>1.1573106822921808</v>
      </c>
      <c r="G10" s="101">
        <v>1.5829184033347632</v>
      </c>
      <c r="H10" s="101">
        <v>2.7085363559749043</v>
      </c>
      <c r="I10" s="101">
        <v>2.8484115375960335</v>
      </c>
      <c r="J10" s="101">
        <v>3.6360428992236677</v>
      </c>
      <c r="K10" s="101">
        <v>4.651960963096276</v>
      </c>
      <c r="L10" s="101">
        <v>5.637879914580636</v>
      </c>
      <c r="M10" s="101">
        <v>7.286154575576262</v>
      </c>
      <c r="N10" s="101">
        <v>8.02653337194298</v>
      </c>
      <c r="O10" s="101">
        <v>8.416314659033647</v>
      </c>
      <c r="P10" s="101">
        <v>8.581239641911962</v>
      </c>
      <c r="Q10" s="101">
        <v>10.156547258697257</v>
      </c>
      <c r="R10" s="101">
        <v>11.410388763216833</v>
      </c>
      <c r="S10" s="101">
        <v>13.785567519065552</v>
      </c>
      <c r="T10" s="101">
        <v>15.01459768692425</v>
      </c>
      <c r="U10" s="101">
        <v>15.635341704105532</v>
      </c>
      <c r="V10" s="101">
        <v>16.24304882924415</v>
      </c>
      <c r="W10" s="101">
        <v>16.749530633033284</v>
      </c>
      <c r="X10" s="101">
        <v>17.248474694639494</v>
      </c>
      <c r="Y10" s="101">
        <v>17.788063158740695</v>
      </c>
      <c r="Z10" s="101">
        <v>18.877629245840648</v>
      </c>
      <c r="AA10" s="101">
        <v>19.704523908869366</v>
      </c>
      <c r="AB10" s="101">
        <v>21</v>
      </c>
      <c r="AC10" s="101" t="e">
        <v>#N/A</v>
      </c>
      <c r="AD10" s="101" t="e">
        <v>#N/A</v>
      </c>
      <c r="AE10" s="101" t="e">
        <v>#N/A</v>
      </c>
      <c r="AF10" s="101" t="e">
        <v>#N/A</v>
      </c>
      <c r="AG10" s="101" t="e">
        <v>#N/A</v>
      </c>
      <c r="AH10" s="101" t="e">
        <v>#N/A</v>
      </c>
      <c r="AI10" s="101" t="e">
        <v>#N/A</v>
      </c>
      <c r="AJ10" s="101" t="e">
        <v>#N/A</v>
      </c>
      <c r="AK10" s="101" t="e">
        <v>#N/A</v>
      </c>
      <c r="AL10" s="101" t="e">
        <v>#N/A</v>
      </c>
      <c r="AM10" s="101" t="e">
        <v>#N/A</v>
      </c>
      <c r="AN10" s="101" t="e">
        <v>#N/A</v>
      </c>
      <c r="AO10" s="101" t="e">
        <v>#N/A</v>
      </c>
      <c r="AP10" s="101" t="e">
        <v>#N/A</v>
      </c>
      <c r="AQ10" s="101" t="e">
        <v>#N/A</v>
      </c>
      <c r="AR10" s="101" t="e">
        <v>#N/A</v>
      </c>
      <c r="AS10" s="101" t="e">
        <v>#N/A</v>
      </c>
      <c r="AT10" s="101" t="e">
        <v>#N/A</v>
      </c>
      <c r="AU10" s="101" t="e">
        <v>#N/A</v>
      </c>
      <c r="AV10" s="101" t="e">
        <v>#N/A</v>
      </c>
      <c r="AW10" s="101" t="e">
        <v>#N/A</v>
      </c>
      <c r="AX10" s="101" t="e">
        <v>#N/A</v>
      </c>
      <c r="AY10" s="101" t="e">
        <v>#N/A</v>
      </c>
      <c r="AZ10" s="101" t="e">
        <v>#N/A</v>
      </c>
      <c r="BA10" s="101" t="e">
        <v>#N/A</v>
      </c>
      <c r="BB10" s="101" t="e">
        <v>#N/A</v>
      </c>
    </row>
    <row r="13" spans="1:54" ht="12.75">
      <c r="A13" s="17" t="s">
        <v>77</v>
      </c>
      <c r="B13" s="108">
        <v>0</v>
      </c>
      <c r="C13" s="103">
        <f>C7/'Project Data'!$E$16</f>
        <v>0.024324204132514418</v>
      </c>
      <c r="D13" s="103">
        <f>D7/'Project Data'!$E$16</f>
        <v>0.0499210711102135</v>
      </c>
      <c r="E13" s="103">
        <f>E7/'Project Data'!$E$16</f>
        <v>0.06467665214609251</v>
      </c>
      <c r="F13" s="103">
        <f>F7/'Project Data'!$E$16</f>
        <v>0.0895101480203479</v>
      </c>
      <c r="G13" s="103">
        <f>G7/'Project Data'!$E$16</f>
        <v>0.11724048852351564</v>
      </c>
      <c r="H13" s="103">
        <f>H7/'Project Data'!$E$16</f>
        <v>0.1875145345008332</v>
      </c>
      <c r="I13" s="103">
        <f>I7/'Project Data'!$E$16</f>
        <v>0.1960229356901625</v>
      </c>
      <c r="J13" s="103">
        <f>J7/'Project Data'!$E$16</f>
        <v>0.24309956426947368</v>
      </c>
      <c r="K13" s="103">
        <f>K7/'Project Data'!$E$16</f>
        <v>0.2999748186674968</v>
      </c>
      <c r="L13" s="103">
        <f>L7/'Project Data'!$E$16</f>
        <v>0.3487603221511033</v>
      </c>
      <c r="M13" s="103">
        <f>M7/'Project Data'!$E$16</f>
        <v>0.3854083667172465</v>
      </c>
      <c r="N13" s="103">
        <f>N7/'Project Data'!$E$16</f>
        <v>0.4191201942673238</v>
      </c>
      <c r="O13" s="103">
        <f>O7/'Project Data'!$E$16</f>
        <v>0.43924288315776744</v>
      </c>
      <c r="P13" s="103">
        <f>P7/'Project Data'!$E$16</f>
        <v>0.4477572326933574</v>
      </c>
      <c r="Q13" s="103">
        <f>Q7/'Project Data'!$E$16</f>
        <v>0.5327168958243459</v>
      </c>
      <c r="R13" s="103">
        <f>R7/'Project Data'!$E$16</f>
        <v>0.6046352346608437</v>
      </c>
      <c r="S13" s="103">
        <f>S7/'Project Data'!$E$16</f>
        <v>0.6971127577014797</v>
      </c>
      <c r="T13" s="103">
        <f>T7/'Project Data'!$E$16</f>
        <v>0.7519975821388724</v>
      </c>
      <c r="U13" s="103">
        <f>U7/'Project Data'!$E$16</f>
        <v>0.7901145849768001</v>
      </c>
      <c r="V13" s="103">
        <f>V7/'Project Data'!$E$16</f>
        <v>0.825576642600413</v>
      </c>
      <c r="W13" s="103">
        <f>W7/'Project Data'!$E$16</f>
        <v>0.8528129871093671</v>
      </c>
      <c r="X13" s="103">
        <f>X7/'Project Data'!$E$16</f>
        <v>0.8784582906209024</v>
      </c>
      <c r="Y13" s="103">
        <f>Y7/'Project Data'!$E$16</f>
        <v>0.9049001060221907</v>
      </c>
      <c r="Z13" s="103">
        <f>Z7/'Project Data'!$E$16</f>
        <v>0.9567051033695115</v>
      </c>
      <c r="AA13" s="103">
        <f>AA7/'Project Data'!$E$16</f>
        <v>0.9866233022782449</v>
      </c>
      <c r="AB13" s="103">
        <f>AB7/'Project Data'!$E$16</f>
        <v>1</v>
      </c>
      <c r="AC13" s="103" t="e">
        <f>AC7/'Project Data'!$E$16</f>
        <v>#N/A</v>
      </c>
      <c r="AD13" s="103" t="e">
        <f>AD7/'Project Data'!$E$16</f>
        <v>#N/A</v>
      </c>
      <c r="AE13" s="103" t="e">
        <f>AE7/'Project Data'!$E$16</f>
        <v>#N/A</v>
      </c>
      <c r="AF13" s="103" t="e">
        <f>AF7/'Project Data'!$E$16</f>
        <v>#N/A</v>
      </c>
      <c r="AG13" s="103" t="e">
        <f>AG7/'Project Data'!$E$16</f>
        <v>#N/A</v>
      </c>
      <c r="AH13" s="103" t="e">
        <f>AH7/'Project Data'!$E$16</f>
        <v>#N/A</v>
      </c>
      <c r="AI13" s="103" t="e">
        <f>AI7/'Project Data'!$E$16</f>
        <v>#N/A</v>
      </c>
      <c r="AJ13" s="103" t="e">
        <f>AJ7/'Project Data'!$E$16</f>
        <v>#N/A</v>
      </c>
      <c r="AK13" s="103" t="e">
        <f>AK7/'Project Data'!$E$16</f>
        <v>#N/A</v>
      </c>
      <c r="AL13" s="103" t="e">
        <f>AL7/'Project Data'!$E$16</f>
        <v>#N/A</v>
      </c>
      <c r="AM13" s="103" t="e">
        <f>AM7/'Project Data'!$E$16</f>
        <v>#N/A</v>
      </c>
      <c r="AN13" s="103" t="e">
        <f>AN7/'Project Data'!$E$16</f>
        <v>#N/A</v>
      </c>
      <c r="AO13" s="103" t="e">
        <f>AO7/'Project Data'!$E$16</f>
        <v>#N/A</v>
      </c>
      <c r="AP13" s="103" t="e">
        <f>AP7/'Project Data'!$E$16</f>
        <v>#N/A</v>
      </c>
      <c r="AQ13" s="103" t="e">
        <f>AQ7/'Project Data'!$E$16</f>
        <v>#N/A</v>
      </c>
      <c r="AR13" s="103" t="e">
        <f>AR7/'Project Data'!$E$16</f>
        <v>#N/A</v>
      </c>
      <c r="AS13" s="103" t="e">
        <f>AS7/'Project Data'!$E$16</f>
        <v>#N/A</v>
      </c>
      <c r="AT13" s="103" t="e">
        <f>AT7/'Project Data'!$E$16</f>
        <v>#N/A</v>
      </c>
      <c r="AU13" s="103" t="e">
        <f>AU7/'Project Data'!$E$16</f>
        <v>#N/A</v>
      </c>
      <c r="AV13" s="103" t="e">
        <f>AV7/'Project Data'!$E$16</f>
        <v>#N/A</v>
      </c>
      <c r="AW13" s="103" t="e">
        <f>AW7/'Project Data'!$E$16</f>
        <v>#N/A</v>
      </c>
      <c r="AX13" s="103" t="e">
        <f>AX7/'Project Data'!$E$16</f>
        <v>#N/A</v>
      </c>
      <c r="AY13" s="103" t="e">
        <f>AY7/'Project Data'!$E$16</f>
        <v>#N/A</v>
      </c>
      <c r="AZ13" s="103" t="e">
        <f>AZ7/'Project Data'!$E$16</f>
        <v>#N/A</v>
      </c>
      <c r="BA13" s="103" t="e">
        <f>BA7/'Project Data'!$E$16</f>
        <v>#N/A</v>
      </c>
      <c r="BB13" s="103" t="e">
        <f>BB7/'Project Data'!$E$16</f>
        <v>#N/A</v>
      </c>
    </row>
    <row r="14" spans="1:54" ht="12.75">
      <c r="A14" s="17" t="s">
        <v>78</v>
      </c>
      <c r="B14" s="108">
        <v>0</v>
      </c>
      <c r="C14" s="103">
        <f>C13-B13</f>
        <v>0.024324204132514418</v>
      </c>
      <c r="D14" s="103">
        <f aca="true" t="shared" si="1" ref="D14:BB14">D13-C13</f>
        <v>0.025596866977699084</v>
      </c>
      <c r="E14" s="103">
        <f t="shared" si="1"/>
        <v>0.014755581035879012</v>
      </c>
      <c r="F14" s="103">
        <f t="shared" si="1"/>
        <v>0.024833495874255387</v>
      </c>
      <c r="G14" s="103">
        <f t="shared" si="1"/>
        <v>0.027730340503167736</v>
      </c>
      <c r="H14" s="103">
        <f t="shared" si="1"/>
        <v>0.07027404597731755</v>
      </c>
      <c r="I14" s="103">
        <f t="shared" si="1"/>
        <v>0.008508401189329301</v>
      </c>
      <c r="J14" s="103">
        <f t="shared" si="1"/>
        <v>0.04707662857931119</v>
      </c>
      <c r="K14" s="103">
        <f t="shared" si="1"/>
        <v>0.05687525439802313</v>
      </c>
      <c r="L14" s="103">
        <f t="shared" si="1"/>
        <v>0.048785503483606496</v>
      </c>
      <c r="M14" s="103">
        <f t="shared" si="1"/>
        <v>0.03664804456614318</v>
      </c>
      <c r="N14" s="103">
        <f t="shared" si="1"/>
        <v>0.03371182755007729</v>
      </c>
      <c r="O14" s="103">
        <f t="shared" si="1"/>
        <v>0.020122688890443663</v>
      </c>
      <c r="P14" s="103">
        <f t="shared" si="1"/>
        <v>0.008514349535589938</v>
      </c>
      <c r="Q14" s="103">
        <f t="shared" si="1"/>
        <v>0.08495966313098852</v>
      </c>
      <c r="R14" s="103">
        <f t="shared" si="1"/>
        <v>0.07191833883649779</v>
      </c>
      <c r="S14" s="103">
        <f t="shared" si="1"/>
        <v>0.09247752304063606</v>
      </c>
      <c r="T14" s="103">
        <f t="shared" si="1"/>
        <v>0.05488482443739262</v>
      </c>
      <c r="U14" s="103">
        <f t="shared" si="1"/>
        <v>0.03811700283792774</v>
      </c>
      <c r="V14" s="103">
        <f t="shared" si="1"/>
        <v>0.035462057623612875</v>
      </c>
      <c r="W14" s="103">
        <f t="shared" si="1"/>
        <v>0.02723634450895418</v>
      </c>
      <c r="X14" s="103">
        <f t="shared" si="1"/>
        <v>0.025645303511535267</v>
      </c>
      <c r="Y14" s="103">
        <f t="shared" si="1"/>
        <v>0.026441815401288316</v>
      </c>
      <c r="Z14" s="103">
        <f t="shared" si="1"/>
        <v>0.0518049973473208</v>
      </c>
      <c r="AA14" s="103">
        <f t="shared" si="1"/>
        <v>0.029918198908733373</v>
      </c>
      <c r="AB14" s="103">
        <f t="shared" si="1"/>
        <v>0.013376697721755093</v>
      </c>
      <c r="AC14" s="103" t="e">
        <f t="shared" si="1"/>
        <v>#N/A</v>
      </c>
      <c r="AD14" s="103" t="e">
        <f t="shared" si="1"/>
        <v>#N/A</v>
      </c>
      <c r="AE14" s="103" t="e">
        <f t="shared" si="1"/>
        <v>#N/A</v>
      </c>
      <c r="AF14" s="103" t="e">
        <f t="shared" si="1"/>
        <v>#N/A</v>
      </c>
      <c r="AG14" s="103" t="e">
        <f t="shared" si="1"/>
        <v>#N/A</v>
      </c>
      <c r="AH14" s="103" t="e">
        <f t="shared" si="1"/>
        <v>#N/A</v>
      </c>
      <c r="AI14" s="103" t="e">
        <f t="shared" si="1"/>
        <v>#N/A</v>
      </c>
      <c r="AJ14" s="103" t="e">
        <f t="shared" si="1"/>
        <v>#N/A</v>
      </c>
      <c r="AK14" s="103" t="e">
        <f t="shared" si="1"/>
        <v>#N/A</v>
      </c>
      <c r="AL14" s="103" t="e">
        <f t="shared" si="1"/>
        <v>#N/A</v>
      </c>
      <c r="AM14" s="103" t="e">
        <f t="shared" si="1"/>
        <v>#N/A</v>
      </c>
      <c r="AN14" s="103" t="e">
        <f t="shared" si="1"/>
        <v>#N/A</v>
      </c>
      <c r="AO14" s="103" t="e">
        <f t="shared" si="1"/>
        <v>#N/A</v>
      </c>
      <c r="AP14" s="103" t="e">
        <f t="shared" si="1"/>
        <v>#N/A</v>
      </c>
      <c r="AQ14" s="103" t="e">
        <f t="shared" si="1"/>
        <v>#N/A</v>
      </c>
      <c r="AR14" s="103" t="e">
        <f t="shared" si="1"/>
        <v>#N/A</v>
      </c>
      <c r="AS14" s="103" t="e">
        <f t="shared" si="1"/>
        <v>#N/A</v>
      </c>
      <c r="AT14" s="103" t="e">
        <f t="shared" si="1"/>
        <v>#N/A</v>
      </c>
      <c r="AU14" s="103" t="e">
        <f t="shared" si="1"/>
        <v>#N/A</v>
      </c>
      <c r="AV14" s="103" t="e">
        <f t="shared" si="1"/>
        <v>#N/A</v>
      </c>
      <c r="AW14" s="103" t="e">
        <f t="shared" si="1"/>
        <v>#N/A</v>
      </c>
      <c r="AX14" s="103" t="e">
        <f t="shared" si="1"/>
        <v>#N/A</v>
      </c>
      <c r="AY14" s="103" t="e">
        <f t="shared" si="1"/>
        <v>#N/A</v>
      </c>
      <c r="AZ14" s="103" t="e">
        <f t="shared" si="1"/>
        <v>#N/A</v>
      </c>
      <c r="BA14" s="103" t="e">
        <f t="shared" si="1"/>
        <v>#N/A</v>
      </c>
      <c r="BB14" s="103" t="e">
        <f t="shared" si="1"/>
        <v>#N/A</v>
      </c>
    </row>
    <row r="19" spans="4:36" ht="12.75"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1" spans="2:47" ht="12.75">
      <c r="B21" s="1"/>
      <c r="C21" s="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2:47" ht="12.75">
      <c r="B22" s="1"/>
      <c r="C22" s="1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</sheetData>
  <sheetProtection/>
  <conditionalFormatting sqref="C13:BB14">
    <cfRule type="expression" priority="1" dxfId="1" stopIfTrue="1">
      <formula>ISNA(C13)</formula>
    </cfRule>
  </conditionalFormatting>
  <conditionalFormatting sqref="C10:BB10 B6:BB8">
    <cfRule type="expression" priority="2" dxfId="0" stopIfTrue="1">
      <formula>ISNA(B6)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BB86"/>
  <sheetViews>
    <sheetView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62" sqref="M62"/>
    </sheetView>
  </sheetViews>
  <sheetFormatPr defaultColWidth="9.140625" defaultRowHeight="12.75"/>
  <cols>
    <col min="1" max="1" width="15.8515625" style="0" customWidth="1"/>
    <col min="2" max="54" width="10.00390625" style="0" customWidth="1"/>
  </cols>
  <sheetData>
    <row r="1" spans="1:54" ht="23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 t="s">
        <v>72</v>
      </c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</row>
    <row r="2" spans="1:54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</row>
    <row r="3" spans="1:54" ht="12.75">
      <c r="A3" s="55" t="s">
        <v>15</v>
      </c>
      <c r="B3" s="55">
        <v>0</v>
      </c>
      <c r="C3" s="55">
        <f>B3+1</f>
        <v>1</v>
      </c>
      <c r="D3" s="55">
        <f aca="true" t="shared" si="0" ref="D3:AS3">C3+1</f>
        <v>2</v>
      </c>
      <c r="E3" s="55">
        <f t="shared" si="0"/>
        <v>3</v>
      </c>
      <c r="F3" s="55">
        <f t="shared" si="0"/>
        <v>4</v>
      </c>
      <c r="G3" s="55">
        <f t="shared" si="0"/>
        <v>5</v>
      </c>
      <c r="H3" s="55">
        <f t="shared" si="0"/>
        <v>6</v>
      </c>
      <c r="I3" s="55">
        <f t="shared" si="0"/>
        <v>7</v>
      </c>
      <c r="J3" s="55">
        <f t="shared" si="0"/>
        <v>8</v>
      </c>
      <c r="K3" s="55">
        <f t="shared" si="0"/>
        <v>9</v>
      </c>
      <c r="L3" s="55">
        <f t="shared" si="0"/>
        <v>10</v>
      </c>
      <c r="M3" s="55">
        <f t="shared" si="0"/>
        <v>11</v>
      </c>
      <c r="N3" s="55">
        <f t="shared" si="0"/>
        <v>12</v>
      </c>
      <c r="O3" s="55">
        <f t="shared" si="0"/>
        <v>13</v>
      </c>
      <c r="P3" s="55">
        <f t="shared" si="0"/>
        <v>14</v>
      </c>
      <c r="Q3" s="55">
        <f t="shared" si="0"/>
        <v>15</v>
      </c>
      <c r="R3" s="55">
        <f t="shared" si="0"/>
        <v>16</v>
      </c>
      <c r="S3" s="55">
        <f t="shared" si="0"/>
        <v>17</v>
      </c>
      <c r="T3" s="55">
        <f t="shared" si="0"/>
        <v>18</v>
      </c>
      <c r="U3" s="55">
        <f t="shared" si="0"/>
        <v>19</v>
      </c>
      <c r="V3" s="55">
        <f t="shared" si="0"/>
        <v>20</v>
      </c>
      <c r="W3" s="55">
        <f t="shared" si="0"/>
        <v>21</v>
      </c>
      <c r="X3" s="55">
        <f t="shared" si="0"/>
        <v>22</v>
      </c>
      <c r="Y3" s="55">
        <f t="shared" si="0"/>
        <v>23</v>
      </c>
      <c r="Z3" s="55">
        <f t="shared" si="0"/>
        <v>24</v>
      </c>
      <c r="AA3" s="55">
        <f t="shared" si="0"/>
        <v>25</v>
      </c>
      <c r="AB3" s="55">
        <f t="shared" si="0"/>
        <v>26</v>
      </c>
      <c r="AC3" s="55">
        <f t="shared" si="0"/>
        <v>27</v>
      </c>
      <c r="AD3" s="55">
        <f t="shared" si="0"/>
        <v>28</v>
      </c>
      <c r="AE3" s="55">
        <f t="shared" si="0"/>
        <v>29</v>
      </c>
      <c r="AF3" s="55">
        <f t="shared" si="0"/>
        <v>30</v>
      </c>
      <c r="AG3" s="55">
        <f t="shared" si="0"/>
        <v>31</v>
      </c>
      <c r="AH3" s="55">
        <f t="shared" si="0"/>
        <v>32</v>
      </c>
      <c r="AI3" s="55">
        <f t="shared" si="0"/>
        <v>33</v>
      </c>
      <c r="AJ3" s="55">
        <f t="shared" si="0"/>
        <v>34</v>
      </c>
      <c r="AK3" s="55">
        <f t="shared" si="0"/>
        <v>35</v>
      </c>
      <c r="AL3" s="55">
        <f t="shared" si="0"/>
        <v>36</v>
      </c>
      <c r="AM3" s="55">
        <f t="shared" si="0"/>
        <v>37</v>
      </c>
      <c r="AN3" s="55">
        <f t="shared" si="0"/>
        <v>38</v>
      </c>
      <c r="AO3" s="55">
        <f t="shared" si="0"/>
        <v>39</v>
      </c>
      <c r="AP3" s="55">
        <f t="shared" si="0"/>
        <v>40</v>
      </c>
      <c r="AQ3" s="55">
        <f t="shared" si="0"/>
        <v>41</v>
      </c>
      <c r="AR3" s="55">
        <f t="shared" si="0"/>
        <v>42</v>
      </c>
      <c r="AS3" s="55">
        <f t="shared" si="0"/>
        <v>43</v>
      </c>
      <c r="AT3" s="55">
        <f aca="true" t="shared" si="1" ref="AT3:BB3">AS3+1</f>
        <v>44</v>
      </c>
      <c r="AU3" s="55">
        <f t="shared" si="1"/>
        <v>45</v>
      </c>
      <c r="AV3" s="55">
        <f t="shared" si="1"/>
        <v>46</v>
      </c>
      <c r="AW3" s="55">
        <f t="shared" si="1"/>
        <v>47</v>
      </c>
      <c r="AX3" s="55">
        <f t="shared" si="1"/>
        <v>48</v>
      </c>
      <c r="AY3" s="55">
        <f t="shared" si="1"/>
        <v>49</v>
      </c>
      <c r="AZ3" s="55">
        <f t="shared" si="1"/>
        <v>50</v>
      </c>
      <c r="BA3" s="55">
        <f t="shared" si="1"/>
        <v>51</v>
      </c>
      <c r="BB3" s="55">
        <f t="shared" si="1"/>
        <v>52</v>
      </c>
    </row>
    <row r="4" spans="1:54" ht="12.75">
      <c r="A4" s="57" t="s">
        <v>71</v>
      </c>
      <c r="B4" s="85">
        <f>'Input Data Sheet'!B13</f>
        <v>0</v>
      </c>
      <c r="C4" s="85">
        <f>'Input Data Sheet'!C13</f>
        <v>0.024324204132514418</v>
      </c>
      <c r="D4" s="85">
        <f>'Input Data Sheet'!D13</f>
        <v>0.0499210711102135</v>
      </c>
      <c r="E4" s="85">
        <f>'Input Data Sheet'!E13</f>
        <v>0.06467665214609251</v>
      </c>
      <c r="F4" s="85">
        <f>'Input Data Sheet'!F13</f>
        <v>0.0895101480203479</v>
      </c>
      <c r="G4" s="85">
        <f>'Input Data Sheet'!G13</f>
        <v>0.11724048852351564</v>
      </c>
      <c r="H4" s="85">
        <f>'Input Data Sheet'!H13</f>
        <v>0.1875145345008332</v>
      </c>
      <c r="I4" s="85">
        <f>'Input Data Sheet'!I13</f>
        <v>0.1960229356901625</v>
      </c>
      <c r="J4" s="85">
        <f>'Input Data Sheet'!J13</f>
        <v>0.24309956426947368</v>
      </c>
      <c r="K4" s="85">
        <f>'Input Data Sheet'!K13</f>
        <v>0.2999748186674968</v>
      </c>
      <c r="L4" s="85">
        <f>'Input Data Sheet'!L13</f>
        <v>0.3487603221511033</v>
      </c>
      <c r="M4" s="85">
        <f>'Input Data Sheet'!M13</f>
        <v>0.3854083667172465</v>
      </c>
      <c r="N4" s="85">
        <f>'Input Data Sheet'!N13</f>
        <v>0.4191201942673238</v>
      </c>
      <c r="O4" s="85">
        <f>'Input Data Sheet'!O13</f>
        <v>0.43924288315776744</v>
      </c>
      <c r="P4" s="85">
        <f>'Input Data Sheet'!P13</f>
        <v>0.4477572326933574</v>
      </c>
      <c r="Q4" s="85">
        <f>'Input Data Sheet'!Q13</f>
        <v>0.5327168958243459</v>
      </c>
      <c r="R4" s="85">
        <f>'Input Data Sheet'!R13</f>
        <v>0.6046352346608437</v>
      </c>
      <c r="S4" s="85">
        <f>'Input Data Sheet'!S13</f>
        <v>0.6971127577014797</v>
      </c>
      <c r="T4" s="85">
        <f>'Input Data Sheet'!T13</f>
        <v>0.7519975821388724</v>
      </c>
      <c r="U4" s="85">
        <f>'Input Data Sheet'!U13</f>
        <v>0.7901145849768001</v>
      </c>
      <c r="V4" s="85">
        <f>'Input Data Sheet'!V13</f>
        <v>0.825576642600413</v>
      </c>
      <c r="W4" s="85">
        <f>'Input Data Sheet'!W13</f>
        <v>0.8528129871093671</v>
      </c>
      <c r="X4" s="85">
        <f>'Input Data Sheet'!X13</f>
        <v>0.8784582906209024</v>
      </c>
      <c r="Y4" s="85">
        <f>'Input Data Sheet'!Y13</f>
        <v>0.9049001060221907</v>
      </c>
      <c r="Z4" s="85">
        <f>'Input Data Sheet'!Z13</f>
        <v>0.9567051033695115</v>
      </c>
      <c r="AA4" s="85">
        <f>'Input Data Sheet'!AA13</f>
        <v>0.9866233022782449</v>
      </c>
      <c r="AB4" s="85">
        <f>'Input Data Sheet'!AB13</f>
        <v>1</v>
      </c>
      <c r="AC4" s="85" t="e">
        <f>'Input Data Sheet'!AC13</f>
        <v>#N/A</v>
      </c>
      <c r="AD4" s="85" t="e">
        <f>'Input Data Sheet'!AD13</f>
        <v>#N/A</v>
      </c>
      <c r="AE4" s="85" t="e">
        <f>'Input Data Sheet'!AE13</f>
        <v>#N/A</v>
      </c>
      <c r="AF4" s="85" t="e">
        <f>'Input Data Sheet'!AF13</f>
        <v>#N/A</v>
      </c>
      <c r="AG4" s="85" t="e">
        <f>'Input Data Sheet'!AG13</f>
        <v>#N/A</v>
      </c>
      <c r="AH4" s="85" t="e">
        <f>'Input Data Sheet'!AH13</f>
        <v>#N/A</v>
      </c>
      <c r="AI4" s="85" t="e">
        <f>'Input Data Sheet'!AI13</f>
        <v>#N/A</v>
      </c>
      <c r="AJ4" s="85" t="e">
        <f>'Input Data Sheet'!AJ13</f>
        <v>#N/A</v>
      </c>
      <c r="AK4" s="85" t="e">
        <f>'Input Data Sheet'!AK13</f>
        <v>#N/A</v>
      </c>
      <c r="AL4" s="85" t="e">
        <f>'Input Data Sheet'!AL13</f>
        <v>#N/A</v>
      </c>
      <c r="AM4" s="85" t="e">
        <f>'Input Data Sheet'!AM13</f>
        <v>#N/A</v>
      </c>
      <c r="AN4" s="85" t="e">
        <f>'Input Data Sheet'!AN13</f>
        <v>#N/A</v>
      </c>
      <c r="AO4" s="85" t="e">
        <f>'Input Data Sheet'!AO13</f>
        <v>#N/A</v>
      </c>
      <c r="AP4" s="85" t="e">
        <f>'Input Data Sheet'!AP13</f>
        <v>#N/A</v>
      </c>
      <c r="AQ4" s="85" t="e">
        <f>'Input Data Sheet'!AQ13</f>
        <v>#N/A</v>
      </c>
      <c r="AR4" s="85" t="e">
        <f>'Input Data Sheet'!AR13</f>
        <v>#N/A</v>
      </c>
      <c r="AS4" s="85" t="e">
        <f>'Input Data Sheet'!AS13</f>
        <v>#N/A</v>
      </c>
      <c r="AT4" s="85" t="e">
        <f>'Input Data Sheet'!AT13</f>
        <v>#N/A</v>
      </c>
      <c r="AU4" s="85" t="e">
        <f>'Input Data Sheet'!AU13</f>
        <v>#N/A</v>
      </c>
      <c r="AV4" s="85" t="e">
        <f>'Input Data Sheet'!AV13</f>
        <v>#N/A</v>
      </c>
      <c r="AW4" s="85" t="e">
        <f>'Input Data Sheet'!AW13</f>
        <v>#N/A</v>
      </c>
      <c r="AX4" s="85" t="e">
        <f>'Input Data Sheet'!AX13</f>
        <v>#N/A</v>
      </c>
      <c r="AY4" s="85" t="e">
        <f>'Input Data Sheet'!AY13</f>
        <v>#N/A</v>
      </c>
      <c r="AZ4" s="85" t="e">
        <f>'Input Data Sheet'!AZ13</f>
        <v>#N/A</v>
      </c>
      <c r="BA4" s="85" t="e">
        <f>'Input Data Sheet'!BA13</f>
        <v>#N/A</v>
      </c>
      <c r="BB4" s="85" t="e">
        <f>'Input Data Sheet'!BB13</f>
        <v>#N/A</v>
      </c>
    </row>
    <row r="5" spans="1:54" ht="12.75">
      <c r="A5" s="57" t="s">
        <v>16</v>
      </c>
      <c r="B5" s="85">
        <f>'Input Data Sheet'!B14</f>
        <v>0</v>
      </c>
      <c r="C5" s="85">
        <f>'Input Data Sheet'!C14</f>
        <v>0.024324204132514418</v>
      </c>
      <c r="D5" s="85">
        <f>'Input Data Sheet'!D14</f>
        <v>0.025596866977699084</v>
      </c>
      <c r="E5" s="85">
        <f>'Input Data Sheet'!E14</f>
        <v>0.014755581035879012</v>
      </c>
      <c r="F5" s="85">
        <f>'Input Data Sheet'!F14</f>
        <v>0.024833495874255387</v>
      </c>
      <c r="G5" s="85">
        <f>'Input Data Sheet'!G14</f>
        <v>0.027730340503167736</v>
      </c>
      <c r="H5" s="85">
        <f>'Input Data Sheet'!H14</f>
        <v>0.07027404597731755</v>
      </c>
      <c r="I5" s="85">
        <f>'Input Data Sheet'!I14</f>
        <v>0.008508401189329301</v>
      </c>
      <c r="J5" s="85">
        <f>'Input Data Sheet'!J14</f>
        <v>0.04707662857931119</v>
      </c>
      <c r="K5" s="85">
        <f>'Input Data Sheet'!K14</f>
        <v>0.05687525439802313</v>
      </c>
      <c r="L5" s="85">
        <f>'Input Data Sheet'!L14</f>
        <v>0.048785503483606496</v>
      </c>
      <c r="M5" s="85">
        <f>'Input Data Sheet'!M14</f>
        <v>0.03664804456614318</v>
      </c>
      <c r="N5" s="85">
        <f>'Input Data Sheet'!N14</f>
        <v>0.03371182755007729</v>
      </c>
      <c r="O5" s="85">
        <f>'Input Data Sheet'!O14</f>
        <v>0.020122688890443663</v>
      </c>
      <c r="P5" s="85">
        <f>'Input Data Sheet'!P14</f>
        <v>0.008514349535589938</v>
      </c>
      <c r="Q5" s="85">
        <f>'Input Data Sheet'!Q14</f>
        <v>0.08495966313098852</v>
      </c>
      <c r="R5" s="85">
        <f>'Input Data Sheet'!R14</f>
        <v>0.07191833883649779</v>
      </c>
      <c r="S5" s="85">
        <f>'Input Data Sheet'!S14</f>
        <v>0.09247752304063606</v>
      </c>
      <c r="T5" s="85">
        <f>'Input Data Sheet'!T14</f>
        <v>0.05488482443739262</v>
      </c>
      <c r="U5" s="85">
        <f>'Input Data Sheet'!U14</f>
        <v>0.03811700283792774</v>
      </c>
      <c r="V5" s="85">
        <f>'Input Data Sheet'!V14</f>
        <v>0.035462057623612875</v>
      </c>
      <c r="W5" s="85">
        <f>'Input Data Sheet'!W14</f>
        <v>0.02723634450895418</v>
      </c>
      <c r="X5" s="85">
        <f>'Input Data Sheet'!X14</f>
        <v>0.025645303511535267</v>
      </c>
      <c r="Y5" s="85">
        <f>'Input Data Sheet'!Y14</f>
        <v>0.026441815401288316</v>
      </c>
      <c r="Z5" s="85">
        <f>'Input Data Sheet'!Z14</f>
        <v>0.0518049973473208</v>
      </c>
      <c r="AA5" s="85">
        <f>'Input Data Sheet'!AA14</f>
        <v>0.029918198908733373</v>
      </c>
      <c r="AB5" s="85">
        <f>'Input Data Sheet'!AB14</f>
        <v>0.013376697721755093</v>
      </c>
      <c r="AC5" s="85" t="e">
        <f>'Input Data Sheet'!AC14</f>
        <v>#N/A</v>
      </c>
      <c r="AD5" s="85" t="e">
        <f>'Input Data Sheet'!AD14</f>
        <v>#N/A</v>
      </c>
      <c r="AE5" s="85" t="e">
        <f>'Input Data Sheet'!AE14</f>
        <v>#N/A</v>
      </c>
      <c r="AF5" s="85" t="e">
        <f>'Input Data Sheet'!AF14</f>
        <v>#N/A</v>
      </c>
      <c r="AG5" s="85" t="e">
        <f>'Input Data Sheet'!AG14</f>
        <v>#N/A</v>
      </c>
      <c r="AH5" s="85" t="e">
        <f>'Input Data Sheet'!AH14</f>
        <v>#N/A</v>
      </c>
      <c r="AI5" s="85" t="e">
        <f>'Input Data Sheet'!AI14</f>
        <v>#N/A</v>
      </c>
      <c r="AJ5" s="85" t="e">
        <f>'Input Data Sheet'!AJ14</f>
        <v>#N/A</v>
      </c>
      <c r="AK5" s="85" t="e">
        <f>'Input Data Sheet'!AK14</f>
        <v>#N/A</v>
      </c>
      <c r="AL5" s="85" t="e">
        <f>'Input Data Sheet'!AL14</f>
        <v>#N/A</v>
      </c>
      <c r="AM5" s="85" t="e">
        <f>'Input Data Sheet'!AM14</f>
        <v>#N/A</v>
      </c>
      <c r="AN5" s="85" t="e">
        <f>'Input Data Sheet'!AN14</f>
        <v>#N/A</v>
      </c>
      <c r="AO5" s="85" t="e">
        <f>'Input Data Sheet'!AO14</f>
        <v>#N/A</v>
      </c>
      <c r="AP5" s="85" t="e">
        <f>'Input Data Sheet'!AP14</f>
        <v>#N/A</v>
      </c>
      <c r="AQ5" s="85" t="e">
        <f>'Input Data Sheet'!AQ14</f>
        <v>#N/A</v>
      </c>
      <c r="AR5" s="85" t="e">
        <f>'Input Data Sheet'!AR14</f>
        <v>#N/A</v>
      </c>
      <c r="AS5" s="85" t="e">
        <f>'Input Data Sheet'!AS14</f>
        <v>#N/A</v>
      </c>
      <c r="AT5" s="85" t="e">
        <f>'Input Data Sheet'!AT14</f>
        <v>#N/A</v>
      </c>
      <c r="AU5" s="85" t="e">
        <f>'Input Data Sheet'!AU14</f>
        <v>#N/A</v>
      </c>
      <c r="AV5" s="85" t="e">
        <f>'Input Data Sheet'!AV14</f>
        <v>#N/A</v>
      </c>
      <c r="AW5" s="85" t="e">
        <f>'Input Data Sheet'!AW14</f>
        <v>#N/A</v>
      </c>
      <c r="AX5" s="85" t="e">
        <f>'Input Data Sheet'!AX14</f>
        <v>#N/A</v>
      </c>
      <c r="AY5" s="85" t="e">
        <f>'Input Data Sheet'!AY14</f>
        <v>#N/A</v>
      </c>
      <c r="AZ5" s="85" t="e">
        <f>'Input Data Sheet'!AZ14</f>
        <v>#N/A</v>
      </c>
      <c r="BA5" s="85" t="e">
        <f>'Input Data Sheet'!BA14</f>
        <v>#N/A</v>
      </c>
      <c r="BB5" s="85" t="e">
        <f>'Input Data Sheet'!BB14</f>
        <v>#N/A</v>
      </c>
    </row>
    <row r="6" spans="1:54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</row>
    <row r="7" spans="1:54" ht="12.75">
      <c r="A7" s="55" t="s">
        <v>17</v>
      </c>
      <c r="B7" s="105">
        <f>'Input Data Sheet'!B6</f>
        <v>0</v>
      </c>
      <c r="C7" s="105">
        <f>'Input Data Sheet'!C6</f>
        <v>3023</v>
      </c>
      <c r="D7" s="105">
        <f>'Input Data Sheet'!D6</f>
        <v>5508</v>
      </c>
      <c r="E7" s="105">
        <f>'Input Data Sheet'!E6</f>
        <v>7828</v>
      </c>
      <c r="F7" s="105">
        <f>'Input Data Sheet'!F6</f>
        <v>10098</v>
      </c>
      <c r="G7" s="105">
        <f>'Input Data Sheet'!G6</f>
        <v>12158</v>
      </c>
      <c r="H7" s="105">
        <f>'Input Data Sheet'!H6</f>
        <v>13951</v>
      </c>
      <c r="I7" s="105">
        <f>'Input Data Sheet'!I6</f>
        <v>14205</v>
      </c>
      <c r="J7" s="105">
        <f>'Input Data Sheet'!J6</f>
        <v>15933</v>
      </c>
      <c r="K7" s="105">
        <f>'Input Data Sheet'!K6</f>
        <v>17902</v>
      </c>
      <c r="L7" s="105">
        <f>'Input Data Sheet'!L6</f>
        <v>19967</v>
      </c>
      <c r="M7" s="105">
        <f>'Input Data Sheet'!M6</f>
        <v>22208</v>
      </c>
      <c r="N7" s="105">
        <f>'Input Data Sheet'!N6</f>
        <v>24286</v>
      </c>
      <c r="O7" s="105">
        <f>'Input Data Sheet'!O6</f>
        <v>26331</v>
      </c>
      <c r="P7" s="105">
        <f>'Input Data Sheet'!P6</f>
        <v>26658</v>
      </c>
      <c r="Q7" s="105">
        <f>'Input Data Sheet'!Q6</f>
        <v>28647</v>
      </c>
      <c r="R7" s="105">
        <f>'Input Data Sheet'!R6</f>
        <v>30989</v>
      </c>
      <c r="S7" s="105">
        <f>'Input Data Sheet'!S6</f>
        <v>33040</v>
      </c>
      <c r="T7" s="105">
        <f>'Input Data Sheet'!T6</f>
        <v>34909</v>
      </c>
      <c r="U7" s="105">
        <f>'Input Data Sheet'!U6</f>
        <v>36709</v>
      </c>
      <c r="V7" s="105">
        <f>'Input Data Sheet'!V6</f>
        <v>38016</v>
      </c>
      <c r="W7" s="105">
        <f>'Input Data Sheet'!W6</f>
        <v>38140</v>
      </c>
      <c r="X7" s="105" t="e">
        <f>'Input Data Sheet'!X6</f>
        <v>#N/A</v>
      </c>
      <c r="Y7" s="105" t="e">
        <f>'Input Data Sheet'!Y6</f>
        <v>#N/A</v>
      </c>
      <c r="Z7" s="105" t="e">
        <f>'Input Data Sheet'!Z6</f>
        <v>#N/A</v>
      </c>
      <c r="AA7" s="105" t="e">
        <f>'Input Data Sheet'!AA6</f>
        <v>#N/A</v>
      </c>
      <c r="AB7" s="105" t="e">
        <f>'Input Data Sheet'!AB6</f>
        <v>#N/A</v>
      </c>
      <c r="AC7" s="105" t="e">
        <f>'Input Data Sheet'!AC6</f>
        <v>#N/A</v>
      </c>
      <c r="AD7" s="105" t="e">
        <f>'Input Data Sheet'!AD6</f>
        <v>#N/A</v>
      </c>
      <c r="AE7" s="105" t="e">
        <f>'Input Data Sheet'!AE6</f>
        <v>#N/A</v>
      </c>
      <c r="AF7" s="105" t="e">
        <f>'Input Data Sheet'!AF6</f>
        <v>#N/A</v>
      </c>
      <c r="AG7" s="105" t="e">
        <f>'Input Data Sheet'!AG6</f>
        <v>#N/A</v>
      </c>
      <c r="AH7" s="105" t="e">
        <f>'Input Data Sheet'!AH6</f>
        <v>#N/A</v>
      </c>
      <c r="AI7" s="105" t="e">
        <f>'Input Data Sheet'!AI6</f>
        <v>#N/A</v>
      </c>
      <c r="AJ7" s="105" t="e">
        <f>'Input Data Sheet'!AJ6</f>
        <v>#N/A</v>
      </c>
      <c r="AK7" s="105" t="e">
        <f>'Input Data Sheet'!AK6</f>
        <v>#N/A</v>
      </c>
      <c r="AL7" s="105" t="e">
        <f>'Input Data Sheet'!AL6</f>
        <v>#N/A</v>
      </c>
      <c r="AM7" s="105" t="e">
        <f>'Input Data Sheet'!AM6</f>
        <v>#N/A</v>
      </c>
      <c r="AN7" s="105" t="e">
        <f>'Input Data Sheet'!AN6</f>
        <v>#N/A</v>
      </c>
      <c r="AO7" s="105" t="e">
        <f>'Input Data Sheet'!AO6</f>
        <v>#N/A</v>
      </c>
      <c r="AP7" s="105" t="e">
        <f>'Input Data Sheet'!AP6</f>
        <v>#N/A</v>
      </c>
      <c r="AQ7" s="105" t="e">
        <f>'Input Data Sheet'!AQ6</f>
        <v>#N/A</v>
      </c>
      <c r="AR7" s="105" t="e">
        <f>'Input Data Sheet'!AR6</f>
        <v>#N/A</v>
      </c>
      <c r="AS7" s="105" t="e">
        <f>'Input Data Sheet'!AS6</f>
        <v>#N/A</v>
      </c>
      <c r="AT7" s="105" t="e">
        <f>'Input Data Sheet'!AT6</f>
        <v>#N/A</v>
      </c>
      <c r="AU7" s="105" t="e">
        <f>'Input Data Sheet'!AU6</f>
        <v>#N/A</v>
      </c>
      <c r="AV7" s="105" t="e">
        <f>'Input Data Sheet'!AV6</f>
        <v>#N/A</v>
      </c>
      <c r="AW7" s="105" t="e">
        <f>'Input Data Sheet'!AW6</f>
        <v>#N/A</v>
      </c>
      <c r="AX7" s="105" t="e">
        <f>'Input Data Sheet'!AX6</f>
        <v>#N/A</v>
      </c>
      <c r="AY7" s="105" t="e">
        <f>'Input Data Sheet'!AY6</f>
        <v>#N/A</v>
      </c>
      <c r="AZ7" s="105" t="e">
        <f>'Input Data Sheet'!AZ6</f>
        <v>#N/A</v>
      </c>
      <c r="BA7" s="105" t="e">
        <f>'Input Data Sheet'!BA6</f>
        <v>#N/A</v>
      </c>
      <c r="BB7" s="105" t="e">
        <f>'Input Data Sheet'!BB6</f>
        <v>#N/A</v>
      </c>
    </row>
    <row r="8" spans="1:54" ht="12.75">
      <c r="A8" s="55" t="s">
        <v>18</v>
      </c>
      <c r="B8" s="105">
        <f>'Input Data Sheet'!B7</f>
        <v>0</v>
      </c>
      <c r="C8" s="105">
        <f>'Input Data Sheet'!C7</f>
        <v>927.7251456140999</v>
      </c>
      <c r="D8" s="105">
        <f>'Input Data Sheet'!D7</f>
        <v>1903.989652143543</v>
      </c>
      <c r="E8" s="105">
        <f>'Input Data Sheet'!E7</f>
        <v>2466.7675128519686</v>
      </c>
      <c r="F8" s="105">
        <f>'Input Data Sheet'!F7</f>
        <v>3413.917045496069</v>
      </c>
      <c r="G8" s="105">
        <f>'Input Data Sheet'!G7</f>
        <v>4471.5522322868865</v>
      </c>
      <c r="H8" s="105">
        <f>'Input Data Sheet'!H7</f>
        <v>7151.804345861778</v>
      </c>
      <c r="I8" s="105">
        <f>'Input Data Sheet'!I7</f>
        <v>7476.314767222798</v>
      </c>
      <c r="J8" s="105">
        <f>'Input Data Sheet'!J7</f>
        <v>9271.817381237726</v>
      </c>
      <c r="K8" s="105">
        <f>'Input Data Sheet'!K7</f>
        <v>11441.039583978329</v>
      </c>
      <c r="L8" s="105">
        <f>'Input Data Sheet'!L7</f>
        <v>13301.71868684308</v>
      </c>
      <c r="M8" s="105">
        <f>'Input Data Sheet'!M7</f>
        <v>14699.47510659578</v>
      </c>
      <c r="N8" s="105">
        <f>'Input Data Sheet'!N7</f>
        <v>15985.24420935573</v>
      </c>
      <c r="O8" s="105">
        <f>'Input Data Sheet'!O7</f>
        <v>16752.72356363725</v>
      </c>
      <c r="P8" s="105">
        <f>'Input Data Sheet'!P7</f>
        <v>17077.46085492465</v>
      </c>
      <c r="Q8" s="105">
        <f>'Input Data Sheet'!Q7</f>
        <v>20317.822406740554</v>
      </c>
      <c r="R8" s="105">
        <f>'Input Data Sheet'!R7</f>
        <v>23060.787849964578</v>
      </c>
      <c r="S8" s="105">
        <f>'Input Data Sheet'!S7</f>
        <v>26587.880578734435</v>
      </c>
      <c r="T8" s="105">
        <f>'Input Data Sheet'!T7</f>
        <v>28681.187782776593</v>
      </c>
      <c r="U8" s="105">
        <f>'Input Data Sheet'!U7</f>
        <v>30134.970271015154</v>
      </c>
      <c r="V8" s="105">
        <f>'Input Data Sheet'!V7</f>
        <v>31487.49314877975</v>
      </c>
      <c r="W8" s="105">
        <f>'Input Data Sheet'!W7</f>
        <v>32526.287328351264</v>
      </c>
      <c r="X8" s="105">
        <f>'Input Data Sheet'!X7</f>
        <v>33504.39920428122</v>
      </c>
      <c r="Y8" s="105">
        <f>'Input Data Sheet'!Y7</f>
        <v>34512.890043686355</v>
      </c>
      <c r="Z8" s="105">
        <f>'Input Data Sheet'!Z7</f>
        <v>36488.73264251317</v>
      </c>
      <c r="AA8" s="105">
        <f>'Input Data Sheet'!AA7</f>
        <v>37629.81274889226</v>
      </c>
      <c r="AB8" s="105">
        <f>'Input Data Sheet'!AB7</f>
        <v>38140</v>
      </c>
      <c r="AC8" s="105" t="e">
        <f>'Input Data Sheet'!AC7</f>
        <v>#N/A</v>
      </c>
      <c r="AD8" s="105" t="e">
        <f>'Input Data Sheet'!AD7</f>
        <v>#N/A</v>
      </c>
      <c r="AE8" s="105" t="e">
        <f>'Input Data Sheet'!AE7</f>
        <v>#N/A</v>
      </c>
      <c r="AF8" s="105" t="e">
        <f>'Input Data Sheet'!AF7</f>
        <v>#N/A</v>
      </c>
      <c r="AG8" s="105" t="e">
        <f>'Input Data Sheet'!AG7</f>
        <v>#N/A</v>
      </c>
      <c r="AH8" s="105" t="e">
        <f>'Input Data Sheet'!AH7</f>
        <v>#N/A</v>
      </c>
      <c r="AI8" s="105" t="e">
        <f>'Input Data Sheet'!AI7</f>
        <v>#N/A</v>
      </c>
      <c r="AJ8" s="105" t="e">
        <f>'Input Data Sheet'!AJ7</f>
        <v>#N/A</v>
      </c>
      <c r="AK8" s="105" t="e">
        <f>'Input Data Sheet'!AK7</f>
        <v>#N/A</v>
      </c>
      <c r="AL8" s="105" t="e">
        <f>'Input Data Sheet'!AL7</f>
        <v>#N/A</v>
      </c>
      <c r="AM8" s="105" t="e">
        <f>'Input Data Sheet'!AM7</f>
        <v>#N/A</v>
      </c>
      <c r="AN8" s="105" t="e">
        <f>'Input Data Sheet'!AN7</f>
        <v>#N/A</v>
      </c>
      <c r="AO8" s="105" t="e">
        <f>'Input Data Sheet'!AO7</f>
        <v>#N/A</v>
      </c>
      <c r="AP8" s="105" t="e">
        <f>'Input Data Sheet'!AP7</f>
        <v>#N/A</v>
      </c>
      <c r="AQ8" s="105" t="e">
        <f>'Input Data Sheet'!AQ7</f>
        <v>#N/A</v>
      </c>
      <c r="AR8" s="105" t="e">
        <f>'Input Data Sheet'!AR7</f>
        <v>#N/A</v>
      </c>
      <c r="AS8" s="105" t="e">
        <f>'Input Data Sheet'!AS7</f>
        <v>#N/A</v>
      </c>
      <c r="AT8" s="105" t="e">
        <f>'Input Data Sheet'!AT7</f>
        <v>#N/A</v>
      </c>
      <c r="AU8" s="105" t="e">
        <f>'Input Data Sheet'!AU7</f>
        <v>#N/A</v>
      </c>
      <c r="AV8" s="105" t="e">
        <f>'Input Data Sheet'!AV7</f>
        <v>#N/A</v>
      </c>
      <c r="AW8" s="105" t="e">
        <f>'Input Data Sheet'!AW7</f>
        <v>#N/A</v>
      </c>
      <c r="AX8" s="105" t="e">
        <f>'Input Data Sheet'!AX7</f>
        <v>#N/A</v>
      </c>
      <c r="AY8" s="105" t="e">
        <f>'Input Data Sheet'!AY7</f>
        <v>#N/A</v>
      </c>
      <c r="AZ8" s="105" t="e">
        <f>'Input Data Sheet'!AZ7</f>
        <v>#N/A</v>
      </c>
      <c r="BA8" s="105" t="e">
        <f>'Input Data Sheet'!BA7</f>
        <v>#N/A</v>
      </c>
      <c r="BB8" s="105" t="e">
        <f>'Input Data Sheet'!BB7</f>
        <v>#N/A</v>
      </c>
    </row>
    <row r="9" spans="1:54" ht="12.75">
      <c r="A9" s="55" t="s">
        <v>19</v>
      </c>
      <c r="B9" s="105">
        <f>'Input Data Sheet'!B8</f>
        <v>0</v>
      </c>
      <c r="C9" s="105">
        <f>'Input Data Sheet'!C8</f>
        <v>1605.75</v>
      </c>
      <c r="D9" s="105">
        <f>'Input Data Sheet'!D8</f>
        <v>2766.25</v>
      </c>
      <c r="E9" s="105">
        <f>'Input Data Sheet'!E8</f>
        <v>4324.25</v>
      </c>
      <c r="F9" s="105">
        <f>'Input Data Sheet'!F8</f>
        <v>6137.5</v>
      </c>
      <c r="G9" s="105">
        <f>'Input Data Sheet'!G8</f>
        <v>7887.5</v>
      </c>
      <c r="H9" s="105">
        <f>'Input Data Sheet'!H8</f>
        <v>9835</v>
      </c>
      <c r="I9" s="105">
        <f>'Input Data Sheet'!I8</f>
        <v>10135</v>
      </c>
      <c r="J9" s="105">
        <f>'Input Data Sheet'!J8</f>
        <v>13216.75</v>
      </c>
      <c r="K9" s="105">
        <f>'Input Data Sheet'!K8</f>
        <v>14755</v>
      </c>
      <c r="L9" s="105">
        <f>'Input Data Sheet'!L8</f>
        <v>16656.25</v>
      </c>
      <c r="M9" s="105">
        <f>'Input Data Sheet'!M8</f>
        <v>18767.75</v>
      </c>
      <c r="N9" s="105">
        <f>'Input Data Sheet'!N8</f>
        <v>20896.75</v>
      </c>
      <c r="O9" s="105">
        <f>'Input Data Sheet'!O8</f>
        <v>23364</v>
      </c>
      <c r="P9" s="105">
        <f>'Input Data Sheet'!P8</f>
        <v>23663.75</v>
      </c>
      <c r="Q9" s="105">
        <f>'Input Data Sheet'!Q8</f>
        <v>26651</v>
      </c>
      <c r="R9" s="105">
        <f>'Input Data Sheet'!R8</f>
        <v>28436.5</v>
      </c>
      <c r="S9" s="105">
        <f>'Input Data Sheet'!S8</f>
        <v>30407.5</v>
      </c>
      <c r="T9" s="105">
        <f>'Input Data Sheet'!T8</f>
        <v>32012</v>
      </c>
      <c r="U9" s="105">
        <f>'Input Data Sheet'!U8</f>
        <v>33999.75</v>
      </c>
      <c r="V9" s="105">
        <f>'Input Data Sheet'!V8</f>
        <v>35554</v>
      </c>
      <c r="W9" s="105">
        <f>'Input Data Sheet'!W8</f>
        <v>37110.5</v>
      </c>
      <c r="X9" s="105">
        <f>'Input Data Sheet'!X8</f>
        <v>38468.25</v>
      </c>
      <c r="Y9" s="105">
        <f>'Input Data Sheet'!Y8</f>
        <v>39798.25</v>
      </c>
      <c r="Z9" s="105">
        <f>'Input Data Sheet'!Z8</f>
        <v>41155.25</v>
      </c>
      <c r="AA9" s="105">
        <f>'Input Data Sheet'!AA8</f>
        <v>42600.25</v>
      </c>
      <c r="AB9" s="105">
        <f>'Input Data Sheet'!AB8</f>
        <v>43983</v>
      </c>
      <c r="AC9" s="105" t="e">
        <f>'Input Data Sheet'!AC8</f>
        <v>#N/A</v>
      </c>
      <c r="AD9" s="105" t="e">
        <f>'Input Data Sheet'!AD8</f>
        <v>#N/A</v>
      </c>
      <c r="AE9" s="105" t="e">
        <f>'Input Data Sheet'!AE8</f>
        <v>#N/A</v>
      </c>
      <c r="AF9" s="105" t="e">
        <f>'Input Data Sheet'!AF8</f>
        <v>#N/A</v>
      </c>
      <c r="AG9" s="105" t="e">
        <f>'Input Data Sheet'!AG8</f>
        <v>#N/A</v>
      </c>
      <c r="AH9" s="105" t="e">
        <f>'Input Data Sheet'!AH8</f>
        <v>#N/A</v>
      </c>
      <c r="AI9" s="105" t="e">
        <f>'Input Data Sheet'!AI8</f>
        <v>#N/A</v>
      </c>
      <c r="AJ9" s="105" t="e">
        <f>'Input Data Sheet'!AJ8</f>
        <v>#N/A</v>
      </c>
      <c r="AK9" s="105" t="e">
        <f>'Input Data Sheet'!AK8</f>
        <v>#N/A</v>
      </c>
      <c r="AL9" s="105" t="e">
        <f>'Input Data Sheet'!AL8</f>
        <v>#N/A</v>
      </c>
      <c r="AM9" s="105" t="e">
        <f>'Input Data Sheet'!AM8</f>
        <v>#N/A</v>
      </c>
      <c r="AN9" s="105" t="e">
        <f>'Input Data Sheet'!AN8</f>
        <v>#N/A</v>
      </c>
      <c r="AO9" s="105" t="e">
        <f>'Input Data Sheet'!AO8</f>
        <v>#N/A</v>
      </c>
      <c r="AP9" s="105" t="e">
        <f>'Input Data Sheet'!AP8</f>
        <v>#N/A</v>
      </c>
      <c r="AQ9" s="105" t="e">
        <f>'Input Data Sheet'!AQ8</f>
        <v>#N/A</v>
      </c>
      <c r="AR9" s="105" t="e">
        <f>'Input Data Sheet'!AR8</f>
        <v>#N/A</v>
      </c>
      <c r="AS9" s="105" t="e">
        <f>'Input Data Sheet'!AS8</f>
        <v>#N/A</v>
      </c>
      <c r="AT9" s="105" t="e">
        <f>'Input Data Sheet'!AT8</f>
        <v>#N/A</v>
      </c>
      <c r="AU9" s="105" t="e">
        <f>'Input Data Sheet'!AU8</f>
        <v>#N/A</v>
      </c>
      <c r="AV9" s="105" t="e">
        <f>'Input Data Sheet'!AV8</f>
        <v>#N/A</v>
      </c>
      <c r="AW9" s="105" t="e">
        <f>'Input Data Sheet'!AW8</f>
        <v>#N/A</v>
      </c>
      <c r="AX9" s="105" t="e">
        <f>'Input Data Sheet'!AX8</f>
        <v>#N/A</v>
      </c>
      <c r="AY9" s="105" t="e">
        <f>'Input Data Sheet'!AY8</f>
        <v>#N/A</v>
      </c>
      <c r="AZ9" s="105" t="e">
        <f>'Input Data Sheet'!AZ8</f>
        <v>#N/A</v>
      </c>
      <c r="BA9" s="105" t="e">
        <f>'Input Data Sheet'!BA8</f>
        <v>#N/A</v>
      </c>
      <c r="BB9" s="105" t="e">
        <f>'Input Data Sheet'!BB8</f>
        <v>#N/A</v>
      </c>
    </row>
    <row r="10" spans="1:54" ht="12.75">
      <c r="A10" s="55" t="s">
        <v>20</v>
      </c>
      <c r="B10" s="59">
        <f>'Input Data Sheet'!B10</f>
        <v>0</v>
      </c>
      <c r="C10" s="59">
        <f>'Input Data Sheet'!C10</f>
        <v>0.3068889003023817</v>
      </c>
      <c r="D10" s="59">
        <f>'Input Data Sheet'!D10</f>
        <v>0.629834486319399</v>
      </c>
      <c r="E10" s="59">
        <f>'Input Data Sheet'!E10</f>
        <v>0.8159998388527848</v>
      </c>
      <c r="F10" s="59">
        <f>'Input Data Sheet'!F10</f>
        <v>1.1573106822921808</v>
      </c>
      <c r="G10" s="59">
        <f>'Input Data Sheet'!G10</f>
        <v>1.5829184033347632</v>
      </c>
      <c r="H10" s="59">
        <f>'Input Data Sheet'!H10</f>
        <v>2.7085363559749043</v>
      </c>
      <c r="I10" s="59">
        <f>'Input Data Sheet'!I10</f>
        <v>2.8484115375960335</v>
      </c>
      <c r="J10" s="59">
        <f>'Input Data Sheet'!J10</f>
        <v>3.6360428992236677</v>
      </c>
      <c r="K10" s="59">
        <f>'Input Data Sheet'!K10</f>
        <v>4.651960963096276</v>
      </c>
      <c r="L10" s="59">
        <f>'Input Data Sheet'!L10</f>
        <v>5.637879914580636</v>
      </c>
      <c r="M10" s="59">
        <f>'Input Data Sheet'!M10</f>
        <v>7.286154575576262</v>
      </c>
      <c r="N10" s="59">
        <f>'Input Data Sheet'!N10</f>
        <v>8.02653337194298</v>
      </c>
      <c r="O10" s="59">
        <f>'Input Data Sheet'!O10</f>
        <v>8.416314659033647</v>
      </c>
      <c r="P10" s="59">
        <f>'Input Data Sheet'!P10</f>
        <v>8.581239641911962</v>
      </c>
      <c r="Q10" s="59">
        <f>'Input Data Sheet'!Q10</f>
        <v>10.156547258697257</v>
      </c>
      <c r="R10" s="59">
        <f>'Input Data Sheet'!R10</f>
        <v>11.410388763216833</v>
      </c>
      <c r="S10" s="59">
        <f>'Input Data Sheet'!S10</f>
        <v>13.785567519065552</v>
      </c>
      <c r="T10" s="59">
        <f>'Input Data Sheet'!T10</f>
        <v>15.01459768692425</v>
      </c>
      <c r="U10" s="59">
        <f>'Input Data Sheet'!U10</f>
        <v>15.635341704105532</v>
      </c>
      <c r="V10" s="59">
        <f>'Input Data Sheet'!V10</f>
        <v>16.24304882924415</v>
      </c>
      <c r="W10" s="59">
        <f>'Input Data Sheet'!W10</f>
        <v>16.749530633033284</v>
      </c>
      <c r="X10" s="59">
        <f>'Input Data Sheet'!X10</f>
        <v>17.248474694639494</v>
      </c>
      <c r="Y10" s="59">
        <f>'Input Data Sheet'!Y10</f>
        <v>17.788063158740695</v>
      </c>
      <c r="Z10" s="59">
        <f>'Input Data Sheet'!Z10</f>
        <v>18.877629245840648</v>
      </c>
      <c r="AA10" s="59">
        <f>'Input Data Sheet'!AA10</f>
        <v>19.704523908869366</v>
      </c>
      <c r="AB10" s="59">
        <f>'Input Data Sheet'!AB10</f>
        <v>21</v>
      </c>
      <c r="AC10" s="59" t="e">
        <f>'Input Data Sheet'!AC10</f>
        <v>#N/A</v>
      </c>
      <c r="AD10" s="59" t="e">
        <f>'Input Data Sheet'!AD10</f>
        <v>#N/A</v>
      </c>
      <c r="AE10" s="59" t="e">
        <f>'Input Data Sheet'!AE10</f>
        <v>#N/A</v>
      </c>
      <c r="AF10" s="59" t="e">
        <f>'Input Data Sheet'!AF10</f>
        <v>#N/A</v>
      </c>
      <c r="AG10" s="59" t="e">
        <f>'Input Data Sheet'!AG10</f>
        <v>#N/A</v>
      </c>
      <c r="AH10" s="59" t="e">
        <f>'Input Data Sheet'!AH10</f>
        <v>#N/A</v>
      </c>
      <c r="AI10" s="59" t="e">
        <f>'Input Data Sheet'!AI10</f>
        <v>#N/A</v>
      </c>
      <c r="AJ10" s="59" t="e">
        <f>'Input Data Sheet'!AJ10</f>
        <v>#N/A</v>
      </c>
      <c r="AK10" s="59" t="e">
        <f>'Input Data Sheet'!AK10</f>
        <v>#N/A</v>
      </c>
      <c r="AL10" s="59" t="e">
        <f>'Input Data Sheet'!AL10</f>
        <v>#N/A</v>
      </c>
      <c r="AM10" s="59" t="e">
        <f>'Input Data Sheet'!AM10</f>
        <v>#N/A</v>
      </c>
      <c r="AN10" s="59" t="e">
        <f>'Input Data Sheet'!AN10</f>
        <v>#N/A</v>
      </c>
      <c r="AO10" s="59" t="e">
        <f>'Input Data Sheet'!AO10</f>
        <v>#N/A</v>
      </c>
      <c r="AP10" s="59" t="e">
        <f>'Input Data Sheet'!AP10</f>
        <v>#N/A</v>
      </c>
      <c r="AQ10" s="59" t="e">
        <f>'Input Data Sheet'!AQ10</f>
        <v>#N/A</v>
      </c>
      <c r="AR10" s="59" t="e">
        <f>'Input Data Sheet'!AR10</f>
        <v>#N/A</v>
      </c>
      <c r="AS10" s="59" t="e">
        <f>'Input Data Sheet'!AS10</f>
        <v>#N/A</v>
      </c>
      <c r="AT10" s="59" t="e">
        <f>'Input Data Sheet'!AT10</f>
        <v>#N/A</v>
      </c>
      <c r="AU10" s="59" t="e">
        <f>'Input Data Sheet'!AU10</f>
        <v>#N/A</v>
      </c>
      <c r="AV10" s="59" t="e">
        <f>'Input Data Sheet'!AV10</f>
        <v>#N/A</v>
      </c>
      <c r="AW10" s="59" t="e">
        <f>'Input Data Sheet'!AW10</f>
        <v>#N/A</v>
      </c>
      <c r="AX10" s="59" t="e">
        <f>'Input Data Sheet'!AX10</f>
        <v>#N/A</v>
      </c>
      <c r="AY10" s="59" t="e">
        <f>'Input Data Sheet'!AY10</f>
        <v>#N/A</v>
      </c>
      <c r="AZ10" s="59" t="e">
        <f>'Input Data Sheet'!AZ10</f>
        <v>#N/A</v>
      </c>
      <c r="BA10" s="59" t="e">
        <f>'Input Data Sheet'!BA10</f>
        <v>#N/A</v>
      </c>
      <c r="BB10" s="59" t="e">
        <f>'Input Data Sheet'!BB10</f>
        <v>#N/A</v>
      </c>
    </row>
    <row r="11" spans="1:54" ht="12.75">
      <c r="A11" s="54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</row>
    <row r="12" spans="1:54" ht="12.75">
      <c r="A12" s="55" t="s">
        <v>21</v>
      </c>
      <c r="B12" s="109">
        <v>0</v>
      </c>
      <c r="C12" s="109">
        <f>C7</f>
        <v>3023</v>
      </c>
      <c r="D12" s="109">
        <f aca="true" t="shared" si="2" ref="D12:Z12">D7-C7</f>
        <v>2485</v>
      </c>
      <c r="E12" s="109">
        <f t="shared" si="2"/>
        <v>2320</v>
      </c>
      <c r="F12" s="109">
        <f t="shared" si="2"/>
        <v>2270</v>
      </c>
      <c r="G12" s="109">
        <f t="shared" si="2"/>
        <v>2060</v>
      </c>
      <c r="H12" s="109">
        <f t="shared" si="2"/>
        <v>1793</v>
      </c>
      <c r="I12" s="109">
        <f t="shared" si="2"/>
        <v>254</v>
      </c>
      <c r="J12" s="109">
        <f t="shared" si="2"/>
        <v>1728</v>
      </c>
      <c r="K12" s="109">
        <f t="shared" si="2"/>
        <v>1969</v>
      </c>
      <c r="L12" s="109">
        <f t="shared" si="2"/>
        <v>2065</v>
      </c>
      <c r="M12" s="109">
        <f t="shared" si="2"/>
        <v>2241</v>
      </c>
      <c r="N12" s="109">
        <f t="shared" si="2"/>
        <v>2078</v>
      </c>
      <c r="O12" s="109">
        <f t="shared" si="2"/>
        <v>2045</v>
      </c>
      <c r="P12" s="109">
        <f t="shared" si="2"/>
        <v>327</v>
      </c>
      <c r="Q12" s="109">
        <f t="shared" si="2"/>
        <v>1989</v>
      </c>
      <c r="R12" s="109">
        <f t="shared" si="2"/>
        <v>2342</v>
      </c>
      <c r="S12" s="109">
        <f t="shared" si="2"/>
        <v>2051</v>
      </c>
      <c r="T12" s="109">
        <f t="shared" si="2"/>
        <v>1869</v>
      </c>
      <c r="U12" s="109">
        <f t="shared" si="2"/>
        <v>1800</v>
      </c>
      <c r="V12" s="109">
        <f t="shared" si="2"/>
        <v>1307</v>
      </c>
      <c r="W12" s="109">
        <f t="shared" si="2"/>
        <v>124</v>
      </c>
      <c r="X12" s="109" t="e">
        <f t="shared" si="2"/>
        <v>#N/A</v>
      </c>
      <c r="Y12" s="109" t="e">
        <f t="shared" si="2"/>
        <v>#N/A</v>
      </c>
      <c r="Z12" s="109" t="e">
        <f t="shared" si="2"/>
        <v>#N/A</v>
      </c>
      <c r="AA12" s="109" t="e">
        <f aca="true" t="shared" si="3" ref="AA12:AS12">AA7-Z7</f>
        <v>#N/A</v>
      </c>
      <c r="AB12" s="109" t="e">
        <f t="shared" si="3"/>
        <v>#N/A</v>
      </c>
      <c r="AC12" s="109" t="e">
        <f t="shared" si="3"/>
        <v>#N/A</v>
      </c>
      <c r="AD12" s="109" t="e">
        <f t="shared" si="3"/>
        <v>#N/A</v>
      </c>
      <c r="AE12" s="109" t="e">
        <f t="shared" si="3"/>
        <v>#N/A</v>
      </c>
      <c r="AF12" s="109" t="e">
        <f t="shared" si="3"/>
        <v>#N/A</v>
      </c>
      <c r="AG12" s="109" t="e">
        <f t="shared" si="3"/>
        <v>#N/A</v>
      </c>
      <c r="AH12" s="109" t="e">
        <f t="shared" si="3"/>
        <v>#N/A</v>
      </c>
      <c r="AI12" s="109" t="e">
        <f t="shared" si="3"/>
        <v>#N/A</v>
      </c>
      <c r="AJ12" s="109" t="e">
        <f t="shared" si="3"/>
        <v>#N/A</v>
      </c>
      <c r="AK12" s="109" t="e">
        <f t="shared" si="3"/>
        <v>#N/A</v>
      </c>
      <c r="AL12" s="109" t="e">
        <f t="shared" si="3"/>
        <v>#N/A</v>
      </c>
      <c r="AM12" s="109" t="e">
        <f t="shared" si="3"/>
        <v>#N/A</v>
      </c>
      <c r="AN12" s="109" t="e">
        <f t="shared" si="3"/>
        <v>#N/A</v>
      </c>
      <c r="AO12" s="109" t="e">
        <f t="shared" si="3"/>
        <v>#N/A</v>
      </c>
      <c r="AP12" s="109" t="e">
        <f t="shared" si="3"/>
        <v>#N/A</v>
      </c>
      <c r="AQ12" s="109" t="e">
        <f t="shared" si="3"/>
        <v>#N/A</v>
      </c>
      <c r="AR12" s="109" t="e">
        <f t="shared" si="3"/>
        <v>#N/A</v>
      </c>
      <c r="AS12" s="109" t="e">
        <f t="shared" si="3"/>
        <v>#N/A</v>
      </c>
      <c r="AT12" s="109" t="e">
        <f aca="true" t="shared" si="4" ref="AT12:BB12">AT7-AS7</f>
        <v>#N/A</v>
      </c>
      <c r="AU12" s="109" t="e">
        <f t="shared" si="4"/>
        <v>#N/A</v>
      </c>
      <c r="AV12" s="109" t="e">
        <f t="shared" si="4"/>
        <v>#N/A</v>
      </c>
      <c r="AW12" s="109" t="e">
        <f t="shared" si="4"/>
        <v>#N/A</v>
      </c>
      <c r="AX12" s="109" t="e">
        <f t="shared" si="4"/>
        <v>#N/A</v>
      </c>
      <c r="AY12" s="109" t="e">
        <f t="shared" si="4"/>
        <v>#N/A</v>
      </c>
      <c r="AZ12" s="109" t="e">
        <f t="shared" si="4"/>
        <v>#N/A</v>
      </c>
      <c r="BA12" s="109" t="e">
        <f t="shared" si="4"/>
        <v>#N/A</v>
      </c>
      <c r="BB12" s="109" t="e">
        <f t="shared" si="4"/>
        <v>#N/A</v>
      </c>
    </row>
    <row r="13" spans="1:54" ht="12.75">
      <c r="A13" s="55" t="s">
        <v>22</v>
      </c>
      <c r="B13" s="109">
        <v>0</v>
      </c>
      <c r="C13" s="109">
        <f>C8</f>
        <v>927.7251456140999</v>
      </c>
      <c r="D13" s="109">
        <f aca="true" t="shared" si="5" ref="D13:Z13">D8-C8</f>
        <v>976.2645065294431</v>
      </c>
      <c r="E13" s="109">
        <f t="shared" si="5"/>
        <v>562.7778607084256</v>
      </c>
      <c r="F13" s="109">
        <f t="shared" si="5"/>
        <v>947.1495326441004</v>
      </c>
      <c r="G13" s="109">
        <f t="shared" si="5"/>
        <v>1057.6351867908174</v>
      </c>
      <c r="H13" s="109">
        <f t="shared" si="5"/>
        <v>2680.252113574891</v>
      </c>
      <c r="I13" s="109">
        <f t="shared" si="5"/>
        <v>324.51042136102024</v>
      </c>
      <c r="J13" s="109">
        <f t="shared" si="5"/>
        <v>1795.5026140149284</v>
      </c>
      <c r="K13" s="109">
        <f t="shared" si="5"/>
        <v>2169.2222027406024</v>
      </c>
      <c r="L13" s="109">
        <f t="shared" si="5"/>
        <v>1860.6791028647513</v>
      </c>
      <c r="M13" s="109">
        <f t="shared" si="5"/>
        <v>1397.7564197527008</v>
      </c>
      <c r="N13" s="109">
        <f t="shared" si="5"/>
        <v>1285.7691027599485</v>
      </c>
      <c r="O13" s="109">
        <f t="shared" si="5"/>
        <v>767.4793542815205</v>
      </c>
      <c r="P13" s="109">
        <f t="shared" si="5"/>
        <v>324.7372912874016</v>
      </c>
      <c r="Q13" s="109">
        <f t="shared" si="5"/>
        <v>3240.361551815902</v>
      </c>
      <c r="R13" s="109">
        <f t="shared" si="5"/>
        <v>2742.965443224024</v>
      </c>
      <c r="S13" s="109">
        <f t="shared" si="5"/>
        <v>3527.092728769858</v>
      </c>
      <c r="T13" s="109">
        <f t="shared" si="5"/>
        <v>2093.3072040421575</v>
      </c>
      <c r="U13" s="109">
        <f t="shared" si="5"/>
        <v>1453.7824882385612</v>
      </c>
      <c r="V13" s="109">
        <f t="shared" si="5"/>
        <v>1352.522877764597</v>
      </c>
      <c r="W13" s="109">
        <f t="shared" si="5"/>
        <v>1038.7941795715124</v>
      </c>
      <c r="X13" s="109">
        <f t="shared" si="5"/>
        <v>978.1118759299534</v>
      </c>
      <c r="Y13" s="109">
        <f t="shared" si="5"/>
        <v>1008.4908394051381</v>
      </c>
      <c r="Z13" s="109">
        <f t="shared" si="5"/>
        <v>1975.8425988268136</v>
      </c>
      <c r="AA13" s="109">
        <f aca="true" t="shared" si="6" ref="AA13:AS13">AA8-Z8</f>
        <v>1141.0801063790932</v>
      </c>
      <c r="AB13" s="109">
        <f t="shared" si="6"/>
        <v>510.1872511077381</v>
      </c>
      <c r="AC13" s="109" t="e">
        <f t="shared" si="6"/>
        <v>#N/A</v>
      </c>
      <c r="AD13" s="109" t="e">
        <f t="shared" si="6"/>
        <v>#N/A</v>
      </c>
      <c r="AE13" s="109" t="e">
        <f t="shared" si="6"/>
        <v>#N/A</v>
      </c>
      <c r="AF13" s="109" t="e">
        <f t="shared" si="6"/>
        <v>#N/A</v>
      </c>
      <c r="AG13" s="109" t="e">
        <f t="shared" si="6"/>
        <v>#N/A</v>
      </c>
      <c r="AH13" s="109" t="e">
        <f t="shared" si="6"/>
        <v>#N/A</v>
      </c>
      <c r="AI13" s="109" t="e">
        <f t="shared" si="6"/>
        <v>#N/A</v>
      </c>
      <c r="AJ13" s="109" t="e">
        <f t="shared" si="6"/>
        <v>#N/A</v>
      </c>
      <c r="AK13" s="109" t="e">
        <f t="shared" si="6"/>
        <v>#N/A</v>
      </c>
      <c r="AL13" s="109" t="e">
        <f t="shared" si="6"/>
        <v>#N/A</v>
      </c>
      <c r="AM13" s="109" t="e">
        <f t="shared" si="6"/>
        <v>#N/A</v>
      </c>
      <c r="AN13" s="109" t="e">
        <f t="shared" si="6"/>
        <v>#N/A</v>
      </c>
      <c r="AO13" s="109" t="e">
        <f t="shared" si="6"/>
        <v>#N/A</v>
      </c>
      <c r="AP13" s="109" t="e">
        <f t="shared" si="6"/>
        <v>#N/A</v>
      </c>
      <c r="AQ13" s="109" t="e">
        <f t="shared" si="6"/>
        <v>#N/A</v>
      </c>
      <c r="AR13" s="109" t="e">
        <f t="shared" si="6"/>
        <v>#N/A</v>
      </c>
      <c r="AS13" s="109" t="e">
        <f t="shared" si="6"/>
        <v>#N/A</v>
      </c>
      <c r="AT13" s="109" t="e">
        <f aca="true" t="shared" si="7" ref="AT13:BB13">AT8-AS8</f>
        <v>#N/A</v>
      </c>
      <c r="AU13" s="109" t="e">
        <f t="shared" si="7"/>
        <v>#N/A</v>
      </c>
      <c r="AV13" s="109" t="e">
        <f t="shared" si="7"/>
        <v>#N/A</v>
      </c>
      <c r="AW13" s="109" t="e">
        <f t="shared" si="7"/>
        <v>#N/A</v>
      </c>
      <c r="AX13" s="109" t="e">
        <f t="shared" si="7"/>
        <v>#N/A</v>
      </c>
      <c r="AY13" s="109" t="e">
        <f t="shared" si="7"/>
        <v>#N/A</v>
      </c>
      <c r="AZ13" s="109" t="e">
        <f t="shared" si="7"/>
        <v>#N/A</v>
      </c>
      <c r="BA13" s="109" t="e">
        <f t="shared" si="7"/>
        <v>#N/A</v>
      </c>
      <c r="BB13" s="109" t="e">
        <f t="shared" si="7"/>
        <v>#N/A</v>
      </c>
    </row>
    <row r="14" spans="1:54" ht="12.75">
      <c r="A14" s="55" t="s">
        <v>23</v>
      </c>
      <c r="B14" s="109">
        <v>0</v>
      </c>
      <c r="C14" s="109">
        <f>C9</f>
        <v>1605.75</v>
      </c>
      <c r="D14" s="109">
        <f aca="true" t="shared" si="8" ref="D14:Z14">D9-C9</f>
        <v>1160.5</v>
      </c>
      <c r="E14" s="109">
        <f t="shared" si="8"/>
        <v>1558</v>
      </c>
      <c r="F14" s="109">
        <f t="shared" si="8"/>
        <v>1813.25</v>
      </c>
      <c r="G14" s="109">
        <f t="shared" si="8"/>
        <v>1750</v>
      </c>
      <c r="H14" s="109">
        <f t="shared" si="8"/>
        <v>1947.5</v>
      </c>
      <c r="I14" s="109">
        <f t="shared" si="8"/>
        <v>300</v>
      </c>
      <c r="J14" s="109">
        <f t="shared" si="8"/>
        <v>3081.75</v>
      </c>
      <c r="K14" s="109">
        <f t="shared" si="8"/>
        <v>1538.25</v>
      </c>
      <c r="L14" s="109">
        <f t="shared" si="8"/>
        <v>1901.25</v>
      </c>
      <c r="M14" s="109">
        <f t="shared" si="8"/>
        <v>2111.5</v>
      </c>
      <c r="N14" s="109">
        <f t="shared" si="8"/>
        <v>2129</v>
      </c>
      <c r="O14" s="109">
        <f t="shared" si="8"/>
        <v>2467.25</v>
      </c>
      <c r="P14" s="109">
        <f t="shared" si="8"/>
        <v>299.75</v>
      </c>
      <c r="Q14" s="109">
        <f t="shared" si="8"/>
        <v>2987.25</v>
      </c>
      <c r="R14" s="109">
        <f t="shared" si="8"/>
        <v>1785.5</v>
      </c>
      <c r="S14" s="109">
        <f t="shared" si="8"/>
        <v>1971</v>
      </c>
      <c r="T14" s="109">
        <f t="shared" si="8"/>
        <v>1604.5</v>
      </c>
      <c r="U14" s="109">
        <f t="shared" si="8"/>
        <v>1987.75</v>
      </c>
      <c r="V14" s="109">
        <f t="shared" si="8"/>
        <v>1554.25</v>
      </c>
      <c r="W14" s="109">
        <f t="shared" si="8"/>
        <v>1556.5</v>
      </c>
      <c r="X14" s="109">
        <f t="shared" si="8"/>
        <v>1357.75</v>
      </c>
      <c r="Y14" s="109">
        <f t="shared" si="8"/>
        <v>1330</v>
      </c>
      <c r="Z14" s="109">
        <f t="shared" si="8"/>
        <v>1357</v>
      </c>
      <c r="AA14" s="109">
        <f aca="true" t="shared" si="9" ref="AA14:AS14">AA9-Z9</f>
        <v>1445</v>
      </c>
      <c r="AB14" s="109">
        <f t="shared" si="9"/>
        <v>1382.75</v>
      </c>
      <c r="AC14" s="109" t="e">
        <f t="shared" si="9"/>
        <v>#N/A</v>
      </c>
      <c r="AD14" s="109" t="e">
        <f t="shared" si="9"/>
        <v>#N/A</v>
      </c>
      <c r="AE14" s="109" t="e">
        <f t="shared" si="9"/>
        <v>#N/A</v>
      </c>
      <c r="AF14" s="109" t="e">
        <f t="shared" si="9"/>
        <v>#N/A</v>
      </c>
      <c r="AG14" s="109" t="e">
        <f t="shared" si="9"/>
        <v>#N/A</v>
      </c>
      <c r="AH14" s="109" t="e">
        <f t="shared" si="9"/>
        <v>#N/A</v>
      </c>
      <c r="AI14" s="109" t="e">
        <f t="shared" si="9"/>
        <v>#N/A</v>
      </c>
      <c r="AJ14" s="109" t="e">
        <f t="shared" si="9"/>
        <v>#N/A</v>
      </c>
      <c r="AK14" s="109" t="e">
        <f t="shared" si="9"/>
        <v>#N/A</v>
      </c>
      <c r="AL14" s="109" t="e">
        <f t="shared" si="9"/>
        <v>#N/A</v>
      </c>
      <c r="AM14" s="109" t="e">
        <f t="shared" si="9"/>
        <v>#N/A</v>
      </c>
      <c r="AN14" s="109" t="e">
        <f t="shared" si="9"/>
        <v>#N/A</v>
      </c>
      <c r="AO14" s="109" t="e">
        <f t="shared" si="9"/>
        <v>#N/A</v>
      </c>
      <c r="AP14" s="109" t="e">
        <f t="shared" si="9"/>
        <v>#N/A</v>
      </c>
      <c r="AQ14" s="109" t="e">
        <f t="shared" si="9"/>
        <v>#N/A</v>
      </c>
      <c r="AR14" s="109" t="e">
        <f t="shared" si="9"/>
        <v>#N/A</v>
      </c>
      <c r="AS14" s="109" t="e">
        <f t="shared" si="9"/>
        <v>#N/A</v>
      </c>
      <c r="AT14" s="109" t="e">
        <f aca="true" t="shared" si="10" ref="AT14:BB14">AT9-AS9</f>
        <v>#N/A</v>
      </c>
      <c r="AU14" s="109" t="e">
        <f t="shared" si="10"/>
        <v>#N/A</v>
      </c>
      <c r="AV14" s="109" t="e">
        <f t="shared" si="10"/>
        <v>#N/A</v>
      </c>
      <c r="AW14" s="109" t="e">
        <f t="shared" si="10"/>
        <v>#N/A</v>
      </c>
      <c r="AX14" s="109" t="e">
        <f t="shared" si="10"/>
        <v>#N/A</v>
      </c>
      <c r="AY14" s="109" t="e">
        <f t="shared" si="10"/>
        <v>#N/A</v>
      </c>
      <c r="AZ14" s="109" t="e">
        <f t="shared" si="10"/>
        <v>#N/A</v>
      </c>
      <c r="BA14" s="109" t="e">
        <f t="shared" si="10"/>
        <v>#N/A</v>
      </c>
      <c r="BB14" s="109" t="e">
        <f t="shared" si="10"/>
        <v>#N/A</v>
      </c>
    </row>
    <row r="15" spans="1:54" ht="12.75">
      <c r="A15" s="55" t="s">
        <v>24</v>
      </c>
      <c r="B15" s="64">
        <v>0</v>
      </c>
      <c r="C15" s="64">
        <f>C10</f>
        <v>0.3068889003023817</v>
      </c>
      <c r="D15" s="64">
        <f aca="true" t="shared" si="11" ref="D15:Z15">D10-C10</f>
        <v>0.3229455860170173</v>
      </c>
      <c r="E15" s="64">
        <f t="shared" si="11"/>
        <v>0.18616535253338584</v>
      </c>
      <c r="F15" s="64">
        <f t="shared" si="11"/>
        <v>0.341310843439396</v>
      </c>
      <c r="G15" s="64">
        <f t="shared" si="11"/>
        <v>0.4256077210425824</v>
      </c>
      <c r="H15" s="64">
        <f t="shared" si="11"/>
        <v>1.125617952640141</v>
      </c>
      <c r="I15" s="64">
        <f t="shared" si="11"/>
        <v>0.13987518162112922</v>
      </c>
      <c r="J15" s="64">
        <f t="shared" si="11"/>
        <v>0.7876313616276343</v>
      </c>
      <c r="K15" s="64">
        <f t="shared" si="11"/>
        <v>1.0159180638726086</v>
      </c>
      <c r="L15" s="64">
        <f t="shared" si="11"/>
        <v>0.9859189514843596</v>
      </c>
      <c r="M15" s="64">
        <f t="shared" si="11"/>
        <v>1.648274660995626</v>
      </c>
      <c r="N15" s="64">
        <f t="shared" si="11"/>
        <v>0.7403787963667181</v>
      </c>
      <c r="O15" s="64">
        <f t="shared" si="11"/>
        <v>0.38978128709066695</v>
      </c>
      <c r="P15" s="64">
        <f t="shared" si="11"/>
        <v>0.1649249828783148</v>
      </c>
      <c r="Q15" s="64">
        <f t="shared" si="11"/>
        <v>1.5753076167852953</v>
      </c>
      <c r="R15" s="64">
        <f t="shared" si="11"/>
        <v>1.2538415045195759</v>
      </c>
      <c r="S15" s="64">
        <f t="shared" si="11"/>
        <v>2.3751787558487187</v>
      </c>
      <c r="T15" s="64">
        <f t="shared" si="11"/>
        <v>1.2290301678586975</v>
      </c>
      <c r="U15" s="64">
        <f t="shared" si="11"/>
        <v>0.6207440171812824</v>
      </c>
      <c r="V15" s="64">
        <f t="shared" si="11"/>
        <v>0.6077071251386172</v>
      </c>
      <c r="W15" s="64">
        <f t="shared" si="11"/>
        <v>0.5064818037891357</v>
      </c>
      <c r="X15" s="64">
        <f t="shared" si="11"/>
        <v>0.49894406160620974</v>
      </c>
      <c r="Y15" s="64">
        <f t="shared" si="11"/>
        <v>0.5395884641012003</v>
      </c>
      <c r="Z15" s="64">
        <f t="shared" si="11"/>
        <v>1.0895660870999535</v>
      </c>
      <c r="AA15" s="64">
        <f aca="true" t="shared" si="12" ref="AA15:AS15">AA10-Z10</f>
        <v>0.8268946630287175</v>
      </c>
      <c r="AB15" s="64">
        <f t="shared" si="12"/>
        <v>1.2954760911306344</v>
      </c>
      <c r="AC15" s="64" t="e">
        <f t="shared" si="12"/>
        <v>#N/A</v>
      </c>
      <c r="AD15" s="64" t="e">
        <f t="shared" si="12"/>
        <v>#N/A</v>
      </c>
      <c r="AE15" s="64" t="e">
        <f t="shared" si="12"/>
        <v>#N/A</v>
      </c>
      <c r="AF15" s="64" t="e">
        <f t="shared" si="12"/>
        <v>#N/A</v>
      </c>
      <c r="AG15" s="64" t="e">
        <f t="shared" si="12"/>
        <v>#N/A</v>
      </c>
      <c r="AH15" s="64" t="e">
        <f t="shared" si="12"/>
        <v>#N/A</v>
      </c>
      <c r="AI15" s="64" t="e">
        <f t="shared" si="12"/>
        <v>#N/A</v>
      </c>
      <c r="AJ15" s="64" t="e">
        <f t="shared" si="12"/>
        <v>#N/A</v>
      </c>
      <c r="AK15" s="64" t="e">
        <f t="shared" si="12"/>
        <v>#N/A</v>
      </c>
      <c r="AL15" s="64" t="e">
        <f t="shared" si="12"/>
        <v>#N/A</v>
      </c>
      <c r="AM15" s="64" t="e">
        <f t="shared" si="12"/>
        <v>#N/A</v>
      </c>
      <c r="AN15" s="64" t="e">
        <f t="shared" si="12"/>
        <v>#N/A</v>
      </c>
      <c r="AO15" s="64" t="e">
        <f t="shared" si="12"/>
        <v>#N/A</v>
      </c>
      <c r="AP15" s="64" t="e">
        <f t="shared" si="12"/>
        <v>#N/A</v>
      </c>
      <c r="AQ15" s="64" t="e">
        <f t="shared" si="12"/>
        <v>#N/A</v>
      </c>
      <c r="AR15" s="64" t="e">
        <f t="shared" si="12"/>
        <v>#N/A</v>
      </c>
      <c r="AS15" s="64" t="e">
        <f t="shared" si="12"/>
        <v>#N/A</v>
      </c>
      <c r="AT15" s="64" t="e">
        <f aca="true" t="shared" si="13" ref="AT15:BB15">AT10-AS10</f>
        <v>#N/A</v>
      </c>
      <c r="AU15" s="64" t="e">
        <f t="shared" si="13"/>
        <v>#N/A</v>
      </c>
      <c r="AV15" s="64" t="e">
        <f t="shared" si="13"/>
        <v>#N/A</v>
      </c>
      <c r="AW15" s="64" t="e">
        <f t="shared" si="13"/>
        <v>#N/A</v>
      </c>
      <c r="AX15" s="64" t="e">
        <f t="shared" si="13"/>
        <v>#N/A</v>
      </c>
      <c r="AY15" s="64" t="e">
        <f t="shared" si="13"/>
        <v>#N/A</v>
      </c>
      <c r="AZ15" s="64" t="e">
        <f t="shared" si="13"/>
        <v>#N/A</v>
      </c>
      <c r="BA15" s="64" t="e">
        <f t="shared" si="13"/>
        <v>#N/A</v>
      </c>
      <c r="BB15" s="64" t="e">
        <f t="shared" si="13"/>
        <v>#N/A</v>
      </c>
    </row>
    <row r="16" spans="1:54" ht="12.75">
      <c r="A16" s="54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</row>
    <row r="17" spans="1:54" ht="12.75">
      <c r="A17" s="55" t="s">
        <v>25</v>
      </c>
      <c r="B17" s="61" t="s">
        <v>56</v>
      </c>
      <c r="C17" s="61">
        <f aca="true" t="shared" si="14" ref="C17:Z17">IF(C7=0,"PVc = 0",C8/C7)</f>
        <v>0.3068889003023817</v>
      </c>
      <c r="D17" s="61">
        <f t="shared" si="14"/>
        <v>0.34567713364988073</v>
      </c>
      <c r="E17" s="61">
        <f t="shared" si="14"/>
        <v>0.3151210414987185</v>
      </c>
      <c r="F17" s="61">
        <f t="shared" si="14"/>
        <v>0.3380785349075133</v>
      </c>
      <c r="G17" s="61">
        <f t="shared" si="14"/>
        <v>0.3677868261463141</v>
      </c>
      <c r="H17" s="61">
        <f t="shared" si="14"/>
        <v>0.5126373984561521</v>
      </c>
      <c r="I17" s="61">
        <f t="shared" si="14"/>
        <v>0.5263157175095247</v>
      </c>
      <c r="J17" s="61">
        <f t="shared" si="14"/>
        <v>0.5819253989353999</v>
      </c>
      <c r="K17" s="61">
        <f t="shared" si="14"/>
        <v>0.6390928155501245</v>
      </c>
      <c r="L17" s="61">
        <f t="shared" si="14"/>
        <v>0.6661851398228618</v>
      </c>
      <c r="M17" s="61">
        <f t="shared" si="14"/>
        <v>0.6618999957941184</v>
      </c>
      <c r="N17" s="61">
        <f t="shared" si="14"/>
        <v>0.6582081944064782</v>
      </c>
      <c r="O17" s="61">
        <f t="shared" si="14"/>
        <v>0.6362357511540484</v>
      </c>
      <c r="P17" s="61">
        <f t="shared" si="14"/>
        <v>0.64061298127859</v>
      </c>
      <c r="Q17" s="61">
        <f t="shared" si="14"/>
        <v>0.7092478237421215</v>
      </c>
      <c r="R17" s="61">
        <f t="shared" si="14"/>
        <v>0.744160439186956</v>
      </c>
      <c r="S17" s="61">
        <f t="shared" si="14"/>
        <v>0.8047179351917202</v>
      </c>
      <c r="T17" s="61">
        <f t="shared" si="14"/>
        <v>0.8215986646073102</v>
      </c>
      <c r="U17" s="61">
        <f t="shared" si="14"/>
        <v>0.8209150418430127</v>
      </c>
      <c r="V17" s="61">
        <f t="shared" si="14"/>
        <v>0.8282694957065381</v>
      </c>
      <c r="W17" s="61">
        <f t="shared" si="14"/>
        <v>0.8528129871093671</v>
      </c>
      <c r="X17" s="61" t="e">
        <f t="shared" si="14"/>
        <v>#N/A</v>
      </c>
      <c r="Y17" s="61" t="e">
        <f t="shared" si="14"/>
        <v>#N/A</v>
      </c>
      <c r="Z17" s="61" t="e">
        <f t="shared" si="14"/>
        <v>#N/A</v>
      </c>
      <c r="AA17" s="61" t="e">
        <f aca="true" t="shared" si="15" ref="AA17:AS17">IF(AA7=0,"PVc = 0",AA8/AA7)</f>
        <v>#N/A</v>
      </c>
      <c r="AB17" s="61" t="e">
        <f t="shared" si="15"/>
        <v>#N/A</v>
      </c>
      <c r="AC17" s="61" t="e">
        <f t="shared" si="15"/>
        <v>#N/A</v>
      </c>
      <c r="AD17" s="61" t="e">
        <f t="shared" si="15"/>
        <v>#N/A</v>
      </c>
      <c r="AE17" s="61" t="e">
        <f t="shared" si="15"/>
        <v>#N/A</v>
      </c>
      <c r="AF17" s="61" t="e">
        <f t="shared" si="15"/>
        <v>#N/A</v>
      </c>
      <c r="AG17" s="61" t="e">
        <f t="shared" si="15"/>
        <v>#N/A</v>
      </c>
      <c r="AH17" s="61" t="e">
        <f t="shared" si="15"/>
        <v>#N/A</v>
      </c>
      <c r="AI17" s="61" t="e">
        <f t="shared" si="15"/>
        <v>#N/A</v>
      </c>
      <c r="AJ17" s="61" t="e">
        <f t="shared" si="15"/>
        <v>#N/A</v>
      </c>
      <c r="AK17" s="61" t="e">
        <f t="shared" si="15"/>
        <v>#N/A</v>
      </c>
      <c r="AL17" s="61" t="e">
        <f t="shared" si="15"/>
        <v>#N/A</v>
      </c>
      <c r="AM17" s="61" t="e">
        <f t="shared" si="15"/>
        <v>#N/A</v>
      </c>
      <c r="AN17" s="61" t="e">
        <f t="shared" si="15"/>
        <v>#N/A</v>
      </c>
      <c r="AO17" s="61" t="e">
        <f t="shared" si="15"/>
        <v>#N/A</v>
      </c>
      <c r="AP17" s="61" t="e">
        <f t="shared" si="15"/>
        <v>#N/A</v>
      </c>
      <c r="AQ17" s="61" t="e">
        <f t="shared" si="15"/>
        <v>#N/A</v>
      </c>
      <c r="AR17" s="61" t="e">
        <f t="shared" si="15"/>
        <v>#N/A</v>
      </c>
      <c r="AS17" s="61" t="e">
        <f t="shared" si="15"/>
        <v>#N/A</v>
      </c>
      <c r="AT17" s="61" t="e">
        <f aca="true" t="shared" si="16" ref="AT17:BB17">IF(AT7=0,"PVc = 0",AT8/AT7)</f>
        <v>#N/A</v>
      </c>
      <c r="AU17" s="61" t="e">
        <f t="shared" si="16"/>
        <v>#N/A</v>
      </c>
      <c r="AV17" s="61" t="e">
        <f t="shared" si="16"/>
        <v>#N/A</v>
      </c>
      <c r="AW17" s="61" t="e">
        <f t="shared" si="16"/>
        <v>#N/A</v>
      </c>
      <c r="AX17" s="61" t="e">
        <f t="shared" si="16"/>
        <v>#N/A</v>
      </c>
      <c r="AY17" s="61" t="e">
        <f t="shared" si="16"/>
        <v>#N/A</v>
      </c>
      <c r="AZ17" s="61" t="e">
        <f t="shared" si="16"/>
        <v>#N/A</v>
      </c>
      <c r="BA17" s="61" t="e">
        <f t="shared" si="16"/>
        <v>#N/A</v>
      </c>
      <c r="BB17" s="61" t="e">
        <f t="shared" si="16"/>
        <v>#N/A</v>
      </c>
    </row>
    <row r="18" spans="1:54" ht="12.75">
      <c r="A18" s="55" t="s">
        <v>27</v>
      </c>
      <c r="B18" s="68" t="s">
        <v>56</v>
      </c>
      <c r="C18" s="68">
        <f>C10/C3</f>
        <v>0.3068889003023817</v>
      </c>
      <c r="D18" s="68">
        <f>D10/D3</f>
        <v>0.3149172431596995</v>
      </c>
      <c r="E18" s="68">
        <f aca="true" t="shared" si="17" ref="E18:Z18">E10/E3</f>
        <v>0.2719999462842616</v>
      </c>
      <c r="F18" s="68">
        <f t="shared" si="17"/>
        <v>0.2893276705730452</v>
      </c>
      <c r="G18" s="68">
        <f t="shared" si="17"/>
        <v>0.31658368066695264</v>
      </c>
      <c r="H18" s="68">
        <f t="shared" si="17"/>
        <v>0.4514227259958174</v>
      </c>
      <c r="I18" s="68">
        <f t="shared" si="17"/>
        <v>0.4069159339422905</v>
      </c>
      <c r="J18" s="68">
        <f t="shared" si="17"/>
        <v>0.45450536240295847</v>
      </c>
      <c r="K18" s="68">
        <f t="shared" si="17"/>
        <v>0.5168845514551418</v>
      </c>
      <c r="L18" s="68">
        <f t="shared" si="17"/>
        <v>0.5637879914580636</v>
      </c>
      <c r="M18" s="68">
        <f t="shared" si="17"/>
        <v>0.6623776886887511</v>
      </c>
      <c r="N18" s="68">
        <f t="shared" si="17"/>
        <v>0.6688777809952483</v>
      </c>
      <c r="O18" s="68">
        <f t="shared" si="17"/>
        <v>0.6474088199256651</v>
      </c>
      <c r="P18" s="68">
        <f t="shared" si="17"/>
        <v>0.6129456887079973</v>
      </c>
      <c r="Q18" s="68">
        <f t="shared" si="17"/>
        <v>0.6771031505798172</v>
      </c>
      <c r="R18" s="68">
        <f t="shared" si="17"/>
        <v>0.7131492977010521</v>
      </c>
      <c r="S18" s="68">
        <f t="shared" si="17"/>
        <v>0.8109157364156206</v>
      </c>
      <c r="T18" s="68">
        <f t="shared" si="17"/>
        <v>0.8341443159402361</v>
      </c>
      <c r="U18" s="68">
        <f t="shared" si="17"/>
        <v>0.8229127212687122</v>
      </c>
      <c r="V18" s="68">
        <f t="shared" si="17"/>
        <v>0.8121524414622074</v>
      </c>
      <c r="W18" s="68">
        <f t="shared" si="17"/>
        <v>0.7975966968111088</v>
      </c>
      <c r="X18" s="68">
        <f t="shared" si="17"/>
        <v>0.7840215770290679</v>
      </c>
      <c r="Y18" s="68">
        <f t="shared" si="17"/>
        <v>0.7733940503800302</v>
      </c>
      <c r="Z18" s="68">
        <f t="shared" si="17"/>
        <v>0.7865678852433603</v>
      </c>
      <c r="AA18" s="68">
        <f aca="true" t="shared" si="18" ref="AA18:AS18">AA10/AA3</f>
        <v>0.7881809563547746</v>
      </c>
      <c r="AB18" s="68">
        <f t="shared" si="18"/>
        <v>0.8076923076923077</v>
      </c>
      <c r="AC18" s="68" t="e">
        <f t="shared" si="18"/>
        <v>#N/A</v>
      </c>
      <c r="AD18" s="68" t="e">
        <f t="shared" si="18"/>
        <v>#N/A</v>
      </c>
      <c r="AE18" s="68" t="e">
        <f t="shared" si="18"/>
        <v>#N/A</v>
      </c>
      <c r="AF18" s="68" t="e">
        <f t="shared" si="18"/>
        <v>#N/A</v>
      </c>
      <c r="AG18" s="68" t="e">
        <f t="shared" si="18"/>
        <v>#N/A</v>
      </c>
      <c r="AH18" s="68" t="e">
        <f t="shared" si="18"/>
        <v>#N/A</v>
      </c>
      <c r="AI18" s="68" t="e">
        <f t="shared" si="18"/>
        <v>#N/A</v>
      </c>
      <c r="AJ18" s="68" t="e">
        <f t="shared" si="18"/>
        <v>#N/A</v>
      </c>
      <c r="AK18" s="68" t="e">
        <f t="shared" si="18"/>
        <v>#N/A</v>
      </c>
      <c r="AL18" s="68" t="e">
        <f t="shared" si="18"/>
        <v>#N/A</v>
      </c>
      <c r="AM18" s="68" t="e">
        <f t="shared" si="18"/>
        <v>#N/A</v>
      </c>
      <c r="AN18" s="68" t="e">
        <f t="shared" si="18"/>
        <v>#N/A</v>
      </c>
      <c r="AO18" s="68" t="e">
        <f t="shared" si="18"/>
        <v>#N/A</v>
      </c>
      <c r="AP18" s="68" t="e">
        <f t="shared" si="18"/>
        <v>#N/A</v>
      </c>
      <c r="AQ18" s="68" t="e">
        <f t="shared" si="18"/>
        <v>#N/A</v>
      </c>
      <c r="AR18" s="68" t="e">
        <f t="shared" si="18"/>
        <v>#N/A</v>
      </c>
      <c r="AS18" s="68" t="e">
        <f t="shared" si="18"/>
        <v>#N/A</v>
      </c>
      <c r="AT18" s="68" t="e">
        <f aca="true" t="shared" si="19" ref="AT18:BB18">AT10/AT3</f>
        <v>#N/A</v>
      </c>
      <c r="AU18" s="68" t="e">
        <f t="shared" si="19"/>
        <v>#N/A</v>
      </c>
      <c r="AV18" s="68" t="e">
        <f t="shared" si="19"/>
        <v>#N/A</v>
      </c>
      <c r="AW18" s="68" t="e">
        <f t="shared" si="19"/>
        <v>#N/A</v>
      </c>
      <c r="AX18" s="68" t="e">
        <f t="shared" si="19"/>
        <v>#N/A</v>
      </c>
      <c r="AY18" s="68" t="e">
        <f t="shared" si="19"/>
        <v>#N/A</v>
      </c>
      <c r="AZ18" s="68" t="e">
        <f t="shared" si="19"/>
        <v>#N/A</v>
      </c>
      <c r="BA18" s="68" t="e">
        <f t="shared" si="19"/>
        <v>#N/A</v>
      </c>
      <c r="BB18" s="68" t="e">
        <f t="shared" si="19"/>
        <v>#N/A</v>
      </c>
    </row>
    <row r="19" spans="1:54" ht="12.75">
      <c r="A19" s="55" t="s">
        <v>28</v>
      </c>
      <c r="B19" s="68" t="s">
        <v>56</v>
      </c>
      <c r="C19" s="68">
        <f>IF(C9=0,"ACc= 0",C8/C9)</f>
        <v>0.5777519200461466</v>
      </c>
      <c r="D19" s="68">
        <f aca="true" t="shared" si="20" ref="D19:BB19">IF(D9=0,"ACc= 0",D8/D9)</f>
        <v>0.6882926894328217</v>
      </c>
      <c r="E19" s="68">
        <f t="shared" si="20"/>
        <v>0.570449791952817</v>
      </c>
      <c r="F19" s="68">
        <f t="shared" si="20"/>
        <v>0.5562390298160601</v>
      </c>
      <c r="G19" s="68">
        <f t="shared" si="20"/>
        <v>0.5669162893549143</v>
      </c>
      <c r="H19" s="68">
        <f t="shared" si="20"/>
        <v>0.72717888620862</v>
      </c>
      <c r="I19" s="68">
        <f t="shared" si="20"/>
        <v>0.7376728926712184</v>
      </c>
      <c r="J19" s="68">
        <f t="shared" si="20"/>
        <v>0.7015202210254204</v>
      </c>
      <c r="K19" s="68">
        <f t="shared" si="20"/>
        <v>0.7754008528619674</v>
      </c>
      <c r="L19" s="68">
        <f t="shared" si="20"/>
        <v>0.7986022476153444</v>
      </c>
      <c r="M19" s="68">
        <f t="shared" si="20"/>
        <v>0.7832305474335379</v>
      </c>
      <c r="N19" s="68">
        <f t="shared" si="20"/>
        <v>0.7649631741469716</v>
      </c>
      <c r="O19" s="68">
        <f t="shared" si="20"/>
        <v>0.717031482778516</v>
      </c>
      <c r="P19" s="68">
        <f t="shared" si="20"/>
        <v>0.7216717914499879</v>
      </c>
      <c r="Q19" s="68">
        <f t="shared" si="20"/>
        <v>0.7623662304131384</v>
      </c>
      <c r="R19" s="68">
        <f t="shared" si="20"/>
        <v>0.8109573206957459</v>
      </c>
      <c r="S19" s="68">
        <f t="shared" si="20"/>
        <v>0.8743856146915872</v>
      </c>
      <c r="T19" s="68">
        <f t="shared" si="20"/>
        <v>0.8959511365355677</v>
      </c>
      <c r="U19" s="68">
        <f t="shared" si="20"/>
        <v>0.8863291721561233</v>
      </c>
      <c r="V19" s="68">
        <f t="shared" si="20"/>
        <v>0.8856244908809066</v>
      </c>
      <c r="W19" s="68">
        <f t="shared" si="20"/>
        <v>0.8764712770873813</v>
      </c>
      <c r="X19" s="68">
        <f t="shared" si="20"/>
        <v>0.8709623963731445</v>
      </c>
      <c r="Y19" s="68">
        <f t="shared" si="20"/>
        <v>0.8671961717835923</v>
      </c>
      <c r="Z19" s="68">
        <f t="shared" si="20"/>
        <v>0.8866118573575222</v>
      </c>
      <c r="AA19" s="68">
        <f t="shared" si="20"/>
        <v>0.8833237539425769</v>
      </c>
      <c r="AB19" s="68">
        <f t="shared" si="20"/>
        <v>0.8671532182888844</v>
      </c>
      <c r="AC19" s="68" t="e">
        <f t="shared" si="20"/>
        <v>#N/A</v>
      </c>
      <c r="AD19" s="68" t="e">
        <f t="shared" si="20"/>
        <v>#N/A</v>
      </c>
      <c r="AE19" s="68" t="e">
        <f t="shared" si="20"/>
        <v>#N/A</v>
      </c>
      <c r="AF19" s="68" t="e">
        <f t="shared" si="20"/>
        <v>#N/A</v>
      </c>
      <c r="AG19" s="68" t="e">
        <f t="shared" si="20"/>
        <v>#N/A</v>
      </c>
      <c r="AH19" s="68" t="e">
        <f t="shared" si="20"/>
        <v>#N/A</v>
      </c>
      <c r="AI19" s="68" t="e">
        <f t="shared" si="20"/>
        <v>#N/A</v>
      </c>
      <c r="AJ19" s="68" t="e">
        <f t="shared" si="20"/>
        <v>#N/A</v>
      </c>
      <c r="AK19" s="68" t="e">
        <f t="shared" si="20"/>
        <v>#N/A</v>
      </c>
      <c r="AL19" s="68" t="e">
        <f t="shared" si="20"/>
        <v>#N/A</v>
      </c>
      <c r="AM19" s="68" t="e">
        <f t="shared" si="20"/>
        <v>#N/A</v>
      </c>
      <c r="AN19" s="68" t="e">
        <f t="shared" si="20"/>
        <v>#N/A</v>
      </c>
      <c r="AO19" s="68" t="e">
        <f t="shared" si="20"/>
        <v>#N/A</v>
      </c>
      <c r="AP19" s="68" t="e">
        <f t="shared" si="20"/>
        <v>#N/A</v>
      </c>
      <c r="AQ19" s="68" t="e">
        <f t="shared" si="20"/>
        <v>#N/A</v>
      </c>
      <c r="AR19" s="68" t="e">
        <f t="shared" si="20"/>
        <v>#N/A</v>
      </c>
      <c r="AS19" s="68" t="e">
        <f t="shared" si="20"/>
        <v>#N/A</v>
      </c>
      <c r="AT19" s="68" t="e">
        <f t="shared" si="20"/>
        <v>#N/A</v>
      </c>
      <c r="AU19" s="68" t="e">
        <f t="shared" si="20"/>
        <v>#N/A</v>
      </c>
      <c r="AV19" s="68" t="e">
        <f t="shared" si="20"/>
        <v>#N/A</v>
      </c>
      <c r="AW19" s="68" t="e">
        <f t="shared" si="20"/>
        <v>#N/A</v>
      </c>
      <c r="AX19" s="68" t="e">
        <f t="shared" si="20"/>
        <v>#N/A</v>
      </c>
      <c r="AY19" s="68" t="e">
        <f t="shared" si="20"/>
        <v>#N/A</v>
      </c>
      <c r="AZ19" s="68" t="e">
        <f t="shared" si="20"/>
        <v>#N/A</v>
      </c>
      <c r="BA19" s="68" t="e">
        <f t="shared" si="20"/>
        <v>#N/A</v>
      </c>
      <c r="BB19" s="68" t="e">
        <f t="shared" si="20"/>
        <v>#N/A</v>
      </c>
    </row>
    <row r="20" spans="1:54" ht="12.75">
      <c r="A20" s="54"/>
      <c r="B20" s="60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</row>
    <row r="21" spans="1:54" ht="12.75">
      <c r="A21" s="55" t="s">
        <v>29</v>
      </c>
      <c r="B21" s="61" t="s">
        <v>56</v>
      </c>
      <c r="C21" s="61">
        <f aca="true" t="shared" si="21" ref="C21:Z21">IF(C12=0,"PVp = 0",C13/C12)</f>
        <v>0.3068889003023817</v>
      </c>
      <c r="D21" s="61">
        <f t="shared" si="21"/>
        <v>0.3928629804947457</v>
      </c>
      <c r="E21" s="61">
        <f>IF(E12=0,"PVp = 0",E13/E12)</f>
        <v>0.2425766640984593</v>
      </c>
      <c r="F21" s="61">
        <f t="shared" si="21"/>
        <v>0.4172464901515861</v>
      </c>
      <c r="G21" s="61">
        <f t="shared" si="21"/>
        <v>0.5134151392188434</v>
      </c>
      <c r="H21" s="61">
        <f t="shared" si="21"/>
        <v>1.494842227314496</v>
      </c>
      <c r="I21" s="61">
        <f t="shared" si="21"/>
        <v>1.277600084098505</v>
      </c>
      <c r="J21" s="61">
        <f t="shared" si="21"/>
        <v>1.0390640127401207</v>
      </c>
      <c r="K21" s="61">
        <f t="shared" si="21"/>
        <v>1.1016872538042672</v>
      </c>
      <c r="L21" s="61">
        <f t="shared" si="21"/>
        <v>0.9010552556245769</v>
      </c>
      <c r="M21" s="61">
        <f t="shared" si="21"/>
        <v>0.6237199552667116</v>
      </c>
      <c r="N21" s="61">
        <f t="shared" si="21"/>
        <v>0.6187531774590705</v>
      </c>
      <c r="O21" s="61">
        <f t="shared" si="21"/>
        <v>0.3752955277660247</v>
      </c>
      <c r="P21" s="61">
        <f t="shared" si="21"/>
        <v>0.9930804014905248</v>
      </c>
      <c r="Q21" s="61">
        <f t="shared" si="21"/>
        <v>1.6291410516922584</v>
      </c>
      <c r="R21" s="61">
        <f t="shared" si="21"/>
        <v>1.1712064232382682</v>
      </c>
      <c r="S21" s="61">
        <f t="shared" si="21"/>
        <v>1.7196941632227487</v>
      </c>
      <c r="T21" s="61">
        <f t="shared" si="21"/>
        <v>1.1200145553997634</v>
      </c>
      <c r="U21" s="61">
        <f t="shared" si="21"/>
        <v>0.8076569379103118</v>
      </c>
      <c r="V21" s="61">
        <f>IF(V12=0,"PVp = 0",V13/V12)</f>
        <v>1.0348300518474347</v>
      </c>
      <c r="W21" s="61">
        <f t="shared" si="21"/>
        <v>8.377372415899293</v>
      </c>
      <c r="X21" s="61" t="e">
        <f t="shared" si="21"/>
        <v>#N/A</v>
      </c>
      <c r="Y21" s="61" t="e">
        <f t="shared" si="21"/>
        <v>#N/A</v>
      </c>
      <c r="Z21" s="61" t="e">
        <f t="shared" si="21"/>
        <v>#N/A</v>
      </c>
      <c r="AA21" s="61" t="e">
        <f aca="true" t="shared" si="22" ref="AA21:AS21">IF(AA12=0,"PVp = 0",AA13/AA12)</f>
        <v>#N/A</v>
      </c>
      <c r="AB21" s="61" t="e">
        <f t="shared" si="22"/>
        <v>#N/A</v>
      </c>
      <c r="AC21" s="61" t="e">
        <f t="shared" si="22"/>
        <v>#N/A</v>
      </c>
      <c r="AD21" s="61" t="e">
        <f t="shared" si="22"/>
        <v>#N/A</v>
      </c>
      <c r="AE21" s="61" t="e">
        <f t="shared" si="22"/>
        <v>#N/A</v>
      </c>
      <c r="AF21" s="61" t="e">
        <f t="shared" si="22"/>
        <v>#N/A</v>
      </c>
      <c r="AG21" s="61" t="e">
        <f t="shared" si="22"/>
        <v>#N/A</v>
      </c>
      <c r="AH21" s="61" t="e">
        <f t="shared" si="22"/>
        <v>#N/A</v>
      </c>
      <c r="AI21" s="61" t="e">
        <f t="shared" si="22"/>
        <v>#N/A</v>
      </c>
      <c r="AJ21" s="61" t="e">
        <f t="shared" si="22"/>
        <v>#N/A</v>
      </c>
      <c r="AK21" s="61" t="e">
        <f t="shared" si="22"/>
        <v>#N/A</v>
      </c>
      <c r="AL21" s="61" t="e">
        <f t="shared" si="22"/>
        <v>#N/A</v>
      </c>
      <c r="AM21" s="61" t="e">
        <f t="shared" si="22"/>
        <v>#N/A</v>
      </c>
      <c r="AN21" s="61" t="e">
        <f t="shared" si="22"/>
        <v>#N/A</v>
      </c>
      <c r="AO21" s="61" t="e">
        <f t="shared" si="22"/>
        <v>#N/A</v>
      </c>
      <c r="AP21" s="61" t="e">
        <f t="shared" si="22"/>
        <v>#N/A</v>
      </c>
      <c r="AQ21" s="61" t="e">
        <f t="shared" si="22"/>
        <v>#N/A</v>
      </c>
      <c r="AR21" s="61" t="e">
        <f t="shared" si="22"/>
        <v>#N/A</v>
      </c>
      <c r="AS21" s="61" t="e">
        <f t="shared" si="22"/>
        <v>#N/A</v>
      </c>
      <c r="AT21" s="61" t="e">
        <f aca="true" t="shared" si="23" ref="AT21:BB21">IF(AT12=0,"PVp = 0",AT13/AT12)</f>
        <v>#N/A</v>
      </c>
      <c r="AU21" s="61" t="e">
        <f t="shared" si="23"/>
        <v>#N/A</v>
      </c>
      <c r="AV21" s="61" t="e">
        <f t="shared" si="23"/>
        <v>#N/A</v>
      </c>
      <c r="AW21" s="61" t="e">
        <f t="shared" si="23"/>
        <v>#N/A</v>
      </c>
      <c r="AX21" s="61" t="e">
        <f t="shared" si="23"/>
        <v>#N/A</v>
      </c>
      <c r="AY21" s="61" t="e">
        <f t="shared" si="23"/>
        <v>#N/A</v>
      </c>
      <c r="AZ21" s="61" t="e">
        <f t="shared" si="23"/>
        <v>#N/A</v>
      </c>
      <c r="BA21" s="61" t="e">
        <f t="shared" si="23"/>
        <v>#N/A</v>
      </c>
      <c r="BB21" s="61" t="e">
        <f t="shared" si="23"/>
        <v>#N/A</v>
      </c>
    </row>
    <row r="22" spans="1:54" ht="12.75">
      <c r="A22" s="55" t="s">
        <v>30</v>
      </c>
      <c r="B22" s="68" t="s">
        <v>56</v>
      </c>
      <c r="C22" s="68">
        <f aca="true" t="shared" si="24" ref="C22:Z22">C15</f>
        <v>0.3068889003023817</v>
      </c>
      <c r="D22" s="68">
        <f t="shared" si="24"/>
        <v>0.3229455860170173</v>
      </c>
      <c r="E22" s="68">
        <f>E15</f>
        <v>0.18616535253338584</v>
      </c>
      <c r="F22" s="68">
        <f t="shared" si="24"/>
        <v>0.341310843439396</v>
      </c>
      <c r="G22" s="68">
        <f t="shared" si="24"/>
        <v>0.4256077210425824</v>
      </c>
      <c r="H22" s="68">
        <f t="shared" si="24"/>
        <v>1.125617952640141</v>
      </c>
      <c r="I22" s="68">
        <f t="shared" si="24"/>
        <v>0.13987518162112922</v>
      </c>
      <c r="J22" s="68">
        <f t="shared" si="24"/>
        <v>0.7876313616276343</v>
      </c>
      <c r="K22" s="68">
        <f t="shared" si="24"/>
        <v>1.0159180638726086</v>
      </c>
      <c r="L22" s="68">
        <f t="shared" si="24"/>
        <v>0.9859189514843596</v>
      </c>
      <c r="M22" s="68">
        <f t="shared" si="24"/>
        <v>1.648274660995626</v>
      </c>
      <c r="N22" s="68">
        <f t="shared" si="24"/>
        <v>0.7403787963667181</v>
      </c>
      <c r="O22" s="68">
        <f t="shared" si="24"/>
        <v>0.38978128709066695</v>
      </c>
      <c r="P22" s="68">
        <f t="shared" si="24"/>
        <v>0.1649249828783148</v>
      </c>
      <c r="Q22" s="68">
        <f t="shared" si="24"/>
        <v>1.5753076167852953</v>
      </c>
      <c r="R22" s="68">
        <f t="shared" si="24"/>
        <v>1.2538415045195759</v>
      </c>
      <c r="S22" s="68">
        <f t="shared" si="24"/>
        <v>2.3751787558487187</v>
      </c>
      <c r="T22" s="68">
        <f t="shared" si="24"/>
        <v>1.2290301678586975</v>
      </c>
      <c r="U22" s="68">
        <f t="shared" si="24"/>
        <v>0.6207440171812824</v>
      </c>
      <c r="V22" s="68">
        <f t="shared" si="24"/>
        <v>0.6077071251386172</v>
      </c>
      <c r="W22" s="68">
        <f t="shared" si="24"/>
        <v>0.5064818037891357</v>
      </c>
      <c r="X22" s="68">
        <f t="shared" si="24"/>
        <v>0.49894406160620974</v>
      </c>
      <c r="Y22" s="68">
        <f t="shared" si="24"/>
        <v>0.5395884641012003</v>
      </c>
      <c r="Z22" s="68">
        <f t="shared" si="24"/>
        <v>1.0895660870999535</v>
      </c>
      <c r="AA22" s="68">
        <f aca="true" t="shared" si="25" ref="AA22:AS22">AA15</f>
        <v>0.8268946630287175</v>
      </c>
      <c r="AB22" s="68">
        <f t="shared" si="25"/>
        <v>1.2954760911306344</v>
      </c>
      <c r="AC22" s="68" t="e">
        <f t="shared" si="25"/>
        <v>#N/A</v>
      </c>
      <c r="AD22" s="68" t="e">
        <f t="shared" si="25"/>
        <v>#N/A</v>
      </c>
      <c r="AE22" s="68" t="e">
        <f t="shared" si="25"/>
        <v>#N/A</v>
      </c>
      <c r="AF22" s="68" t="e">
        <f t="shared" si="25"/>
        <v>#N/A</v>
      </c>
      <c r="AG22" s="68" t="e">
        <f t="shared" si="25"/>
        <v>#N/A</v>
      </c>
      <c r="AH22" s="68" t="e">
        <f t="shared" si="25"/>
        <v>#N/A</v>
      </c>
      <c r="AI22" s="68" t="e">
        <f t="shared" si="25"/>
        <v>#N/A</v>
      </c>
      <c r="AJ22" s="68" t="e">
        <f t="shared" si="25"/>
        <v>#N/A</v>
      </c>
      <c r="AK22" s="68" t="e">
        <f t="shared" si="25"/>
        <v>#N/A</v>
      </c>
      <c r="AL22" s="68" t="e">
        <f t="shared" si="25"/>
        <v>#N/A</v>
      </c>
      <c r="AM22" s="68" t="e">
        <f t="shared" si="25"/>
        <v>#N/A</v>
      </c>
      <c r="AN22" s="68" t="e">
        <f t="shared" si="25"/>
        <v>#N/A</v>
      </c>
      <c r="AO22" s="68" t="e">
        <f t="shared" si="25"/>
        <v>#N/A</v>
      </c>
      <c r="AP22" s="68" t="e">
        <f t="shared" si="25"/>
        <v>#N/A</v>
      </c>
      <c r="AQ22" s="68" t="e">
        <f t="shared" si="25"/>
        <v>#N/A</v>
      </c>
      <c r="AR22" s="68" t="e">
        <f t="shared" si="25"/>
        <v>#N/A</v>
      </c>
      <c r="AS22" s="68" t="e">
        <f t="shared" si="25"/>
        <v>#N/A</v>
      </c>
      <c r="AT22" s="68" t="e">
        <f aca="true" t="shared" si="26" ref="AT22:BB22">AT15</f>
        <v>#N/A</v>
      </c>
      <c r="AU22" s="68" t="e">
        <f t="shared" si="26"/>
        <v>#N/A</v>
      </c>
      <c r="AV22" s="68" t="e">
        <f t="shared" si="26"/>
        <v>#N/A</v>
      </c>
      <c r="AW22" s="68" t="e">
        <f t="shared" si="26"/>
        <v>#N/A</v>
      </c>
      <c r="AX22" s="68" t="e">
        <f t="shared" si="26"/>
        <v>#N/A</v>
      </c>
      <c r="AY22" s="68" t="e">
        <f t="shared" si="26"/>
        <v>#N/A</v>
      </c>
      <c r="AZ22" s="68" t="e">
        <f t="shared" si="26"/>
        <v>#N/A</v>
      </c>
      <c r="BA22" s="68" t="e">
        <f t="shared" si="26"/>
        <v>#N/A</v>
      </c>
      <c r="BB22" s="68" t="e">
        <f t="shared" si="26"/>
        <v>#N/A</v>
      </c>
    </row>
    <row r="23" spans="1:54" ht="12.75">
      <c r="A23" s="55" t="s">
        <v>31</v>
      </c>
      <c r="B23" s="68" t="s">
        <v>56</v>
      </c>
      <c r="C23" s="68">
        <f>IF(C14=0,#N/A,C13/C14)</f>
        <v>0.5777519200461466</v>
      </c>
      <c r="D23" s="68">
        <f aca="true" t="shared" si="27" ref="D23:BB23">IF(D14=0,#N/A,D13/D14)</f>
        <v>0.8412447277289471</v>
      </c>
      <c r="E23" s="68">
        <f t="shared" si="27"/>
        <v>0.36121813909398304</v>
      </c>
      <c r="F23" s="68">
        <f t="shared" si="27"/>
        <v>0.5223491149284988</v>
      </c>
      <c r="G23" s="68">
        <f t="shared" si="27"/>
        <v>0.6043629638804671</v>
      </c>
      <c r="H23" s="68">
        <f t="shared" si="27"/>
        <v>1.3762526898972482</v>
      </c>
      <c r="I23" s="68">
        <f t="shared" si="27"/>
        <v>1.0817014045367341</v>
      </c>
      <c r="J23" s="68">
        <f t="shared" si="27"/>
        <v>0.5826243575938763</v>
      </c>
      <c r="K23" s="68">
        <f t="shared" si="27"/>
        <v>1.4101883326771347</v>
      </c>
      <c r="L23" s="68">
        <f t="shared" si="27"/>
        <v>0.9786609351030907</v>
      </c>
      <c r="M23" s="68">
        <f t="shared" si="27"/>
        <v>0.661973203766375</v>
      </c>
      <c r="N23" s="68">
        <f t="shared" si="27"/>
        <v>0.6039310017660632</v>
      </c>
      <c r="O23" s="68">
        <f t="shared" si="27"/>
        <v>0.3110667156881226</v>
      </c>
      <c r="P23" s="68">
        <f t="shared" si="27"/>
        <v>1.0833604379896633</v>
      </c>
      <c r="Q23" s="68">
        <f t="shared" si="27"/>
        <v>1.0847306224172406</v>
      </c>
      <c r="R23" s="68">
        <f t="shared" si="27"/>
        <v>1.5362449976051662</v>
      </c>
      <c r="S23" s="68">
        <f t="shared" si="27"/>
        <v>1.7894940277878528</v>
      </c>
      <c r="T23" s="68">
        <f t="shared" si="27"/>
        <v>1.3046476809237504</v>
      </c>
      <c r="U23" s="68">
        <f t="shared" si="27"/>
        <v>0.7313708908255874</v>
      </c>
      <c r="V23" s="68">
        <f t="shared" si="27"/>
        <v>0.870209347122147</v>
      </c>
      <c r="W23" s="68">
        <f t="shared" si="27"/>
        <v>0.6673910565830468</v>
      </c>
      <c r="X23" s="68">
        <f t="shared" si="27"/>
        <v>0.7203917333308439</v>
      </c>
      <c r="Y23" s="68">
        <f t="shared" si="27"/>
        <v>0.7582637890264197</v>
      </c>
      <c r="Z23" s="68">
        <f t="shared" si="27"/>
        <v>1.4560372872710492</v>
      </c>
      <c r="AA23" s="68">
        <f t="shared" si="27"/>
        <v>0.7896748141031786</v>
      </c>
      <c r="AB23" s="68">
        <f t="shared" si="27"/>
        <v>0.36896564896600115</v>
      </c>
      <c r="AC23" s="68" t="e">
        <f t="shared" si="27"/>
        <v>#N/A</v>
      </c>
      <c r="AD23" s="68" t="e">
        <f t="shared" si="27"/>
        <v>#N/A</v>
      </c>
      <c r="AE23" s="68" t="e">
        <f t="shared" si="27"/>
        <v>#N/A</v>
      </c>
      <c r="AF23" s="68" t="e">
        <f t="shared" si="27"/>
        <v>#N/A</v>
      </c>
      <c r="AG23" s="68" t="e">
        <f t="shared" si="27"/>
        <v>#N/A</v>
      </c>
      <c r="AH23" s="68" t="e">
        <f t="shared" si="27"/>
        <v>#N/A</v>
      </c>
      <c r="AI23" s="68" t="e">
        <f t="shared" si="27"/>
        <v>#N/A</v>
      </c>
      <c r="AJ23" s="68" t="e">
        <f t="shared" si="27"/>
        <v>#N/A</v>
      </c>
      <c r="AK23" s="68" t="e">
        <f t="shared" si="27"/>
        <v>#N/A</v>
      </c>
      <c r="AL23" s="68" t="e">
        <f t="shared" si="27"/>
        <v>#N/A</v>
      </c>
      <c r="AM23" s="68" t="e">
        <f t="shared" si="27"/>
        <v>#N/A</v>
      </c>
      <c r="AN23" s="68" t="e">
        <f t="shared" si="27"/>
        <v>#N/A</v>
      </c>
      <c r="AO23" s="68" t="e">
        <f t="shared" si="27"/>
        <v>#N/A</v>
      </c>
      <c r="AP23" s="68" t="e">
        <f t="shared" si="27"/>
        <v>#N/A</v>
      </c>
      <c r="AQ23" s="68" t="e">
        <f t="shared" si="27"/>
        <v>#N/A</v>
      </c>
      <c r="AR23" s="68" t="e">
        <f t="shared" si="27"/>
        <v>#N/A</v>
      </c>
      <c r="AS23" s="68" t="e">
        <f t="shared" si="27"/>
        <v>#N/A</v>
      </c>
      <c r="AT23" s="68" t="e">
        <f t="shared" si="27"/>
        <v>#N/A</v>
      </c>
      <c r="AU23" s="68" t="e">
        <f t="shared" si="27"/>
        <v>#N/A</v>
      </c>
      <c r="AV23" s="68" t="e">
        <f t="shared" si="27"/>
        <v>#N/A</v>
      </c>
      <c r="AW23" s="68" t="e">
        <f t="shared" si="27"/>
        <v>#N/A</v>
      </c>
      <c r="AX23" s="68" t="e">
        <f t="shared" si="27"/>
        <v>#N/A</v>
      </c>
      <c r="AY23" s="68" t="e">
        <f t="shared" si="27"/>
        <v>#N/A</v>
      </c>
      <c r="AZ23" s="68" t="e">
        <f t="shared" si="27"/>
        <v>#N/A</v>
      </c>
      <c r="BA23" s="68" t="e">
        <f t="shared" si="27"/>
        <v>#N/A</v>
      </c>
      <c r="BB23" s="68" t="e">
        <f t="shared" si="27"/>
        <v>#N/A</v>
      </c>
    </row>
    <row r="24" spans="1:54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</row>
    <row r="25" spans="1:54" ht="12.75">
      <c r="A25" s="65" t="s">
        <v>32</v>
      </c>
      <c r="B25" s="77">
        <f>'Project Data'!$E$16</f>
        <v>38140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</row>
    <row r="26" spans="1:54" ht="12.75">
      <c r="A26" s="65" t="s">
        <v>33</v>
      </c>
      <c r="B26" s="120">
        <f>'Project Data'!$E$19</f>
        <v>21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</row>
    <row r="27" spans="1:54" s="68" customFormat="1" ht="12.75">
      <c r="A27" s="65" t="s">
        <v>34</v>
      </c>
      <c r="B27" s="79">
        <f>IF('Project Data'!$E$23="6s%","6s",'Project Data'!$E$23*100)</f>
        <v>90</v>
      </c>
      <c r="C27" s="66" t="s">
        <v>56</v>
      </c>
      <c r="D27" s="78">
        <f>IF($B$27="6s",TINV(0.0027,D3-1),TINV(1-($B$27/100),D3-1))</f>
        <v>6.313751513573862</v>
      </c>
      <c r="E27" s="67">
        <f aca="true" t="shared" si="28" ref="E27:Z27">IF($B$27="6s",TINV(0.0027,E3-1),TINV(1-($B$27/100),E3-1))</f>
        <v>2.919985580097558</v>
      </c>
      <c r="F27" s="67">
        <f t="shared" si="28"/>
        <v>2.353363434533133</v>
      </c>
      <c r="G27" s="67">
        <f t="shared" si="28"/>
        <v>2.1318467819039775</v>
      </c>
      <c r="H27" s="67">
        <f t="shared" si="28"/>
        <v>2.0150483720881214</v>
      </c>
      <c r="I27" s="67">
        <f t="shared" si="28"/>
        <v>1.9431802742919775</v>
      </c>
      <c r="J27" s="67">
        <f t="shared" si="28"/>
        <v>1.8945786036558019</v>
      </c>
      <c r="K27" s="67">
        <f t="shared" si="28"/>
        <v>1.8595480333018273</v>
      </c>
      <c r="L27" s="67">
        <f t="shared" si="28"/>
        <v>1.83311292255007</v>
      </c>
      <c r="M27" s="67">
        <f t="shared" si="28"/>
        <v>1.812461102197224</v>
      </c>
      <c r="N27" s="67">
        <f t="shared" si="28"/>
        <v>1.7958848142321893</v>
      </c>
      <c r="O27" s="67">
        <f t="shared" si="28"/>
        <v>1.782287547605677</v>
      </c>
      <c r="P27" s="67">
        <f t="shared" si="28"/>
        <v>1.7709333826482787</v>
      </c>
      <c r="Q27" s="67">
        <f t="shared" si="28"/>
        <v>1.7613101150619617</v>
      </c>
      <c r="R27" s="67">
        <f t="shared" si="28"/>
        <v>1.7530503252078615</v>
      </c>
      <c r="S27" s="67">
        <f t="shared" si="28"/>
        <v>1.7458836689428874</v>
      </c>
      <c r="T27" s="67">
        <f t="shared" si="28"/>
        <v>1.7396067156488346</v>
      </c>
      <c r="U27" s="67">
        <f t="shared" si="28"/>
        <v>1.7340635923093939</v>
      </c>
      <c r="V27" s="67">
        <f t="shared" si="28"/>
        <v>1.7291327924721895</v>
      </c>
      <c r="W27" s="67">
        <f t="shared" si="28"/>
        <v>1.7247182182137983</v>
      </c>
      <c r="X27" s="67">
        <f t="shared" si="28"/>
        <v>1.720742871485346</v>
      </c>
      <c r="Y27" s="67">
        <f t="shared" si="28"/>
        <v>1.717144335439826</v>
      </c>
      <c r="Z27" s="67">
        <f t="shared" si="28"/>
        <v>1.7138715170749617</v>
      </c>
      <c r="AA27" s="67">
        <f aca="true" t="shared" si="29" ref="AA27:AS27">IF($B$27="6s",TINV(0.0027,AA3-1),TINV(1-($B$27/100),AA3-1))</f>
        <v>1.7108820667334723</v>
      </c>
      <c r="AB27" s="67">
        <f t="shared" si="29"/>
        <v>1.7081407452327646</v>
      </c>
      <c r="AC27" s="67">
        <f t="shared" si="29"/>
        <v>1.705617900549273</v>
      </c>
      <c r="AD27" s="67">
        <f t="shared" si="29"/>
        <v>1.7032884229680842</v>
      </c>
      <c r="AE27" s="67">
        <f t="shared" si="29"/>
        <v>1.7011309076118102</v>
      </c>
      <c r="AF27" s="67">
        <f t="shared" si="29"/>
        <v>1.6991269956228652</v>
      </c>
      <c r="AG27" s="67">
        <f t="shared" si="29"/>
        <v>1.6972608510721257</v>
      </c>
      <c r="AH27" s="67">
        <f t="shared" si="29"/>
        <v>1.6955187420618447</v>
      </c>
      <c r="AI27" s="67">
        <f t="shared" si="29"/>
        <v>1.6938887025919045</v>
      </c>
      <c r="AJ27" s="67">
        <f t="shared" si="29"/>
        <v>1.6923602575919827</v>
      </c>
      <c r="AK27" s="67">
        <f t="shared" si="29"/>
        <v>1.6909241977712473</v>
      </c>
      <c r="AL27" s="67">
        <f t="shared" si="29"/>
        <v>1.6895724395467924</v>
      </c>
      <c r="AM27" s="67">
        <f t="shared" si="29"/>
        <v>1.6882976937289298</v>
      </c>
      <c r="AN27" s="67">
        <f t="shared" si="29"/>
        <v>1.6870935969261591</v>
      </c>
      <c r="AO27" s="67">
        <f t="shared" si="29"/>
        <v>1.685954460636046</v>
      </c>
      <c r="AP27" s="67">
        <f t="shared" si="29"/>
        <v>1.6848751221817824</v>
      </c>
      <c r="AQ27" s="67">
        <f t="shared" si="29"/>
        <v>1.6838510138074314</v>
      </c>
      <c r="AR27" s="67">
        <f t="shared" si="29"/>
        <v>1.6828780026054768</v>
      </c>
      <c r="AS27" s="67">
        <f t="shared" si="29"/>
        <v>1.681952357941277</v>
      </c>
      <c r="AT27" s="67">
        <f aca="true" t="shared" si="30" ref="AT27:BB27">IF($B$27="6s",TINV(0.0027,AT3-1),TINV(1-($B$27/100),AT3-1))</f>
        <v>1.6810707036772334</v>
      </c>
      <c r="AU27" s="67">
        <f t="shared" si="30"/>
        <v>1.6802299770477114</v>
      </c>
      <c r="AV27" s="67">
        <f t="shared" si="30"/>
        <v>1.679427393128674</v>
      </c>
      <c r="AW27" s="67">
        <f t="shared" si="30"/>
        <v>1.6786604140340633</v>
      </c>
      <c r="AX27" s="67">
        <f t="shared" si="30"/>
        <v>1.6779267221196164</v>
      </c>
      <c r="AY27" s="67">
        <f t="shared" si="30"/>
        <v>1.6772241966028223</v>
      </c>
      <c r="AZ27" s="67">
        <f t="shared" si="30"/>
        <v>1.6765508930959223</v>
      </c>
      <c r="BA27" s="67">
        <f t="shared" si="30"/>
        <v>1.675905025642706</v>
      </c>
      <c r="BB27" s="67">
        <f t="shared" si="30"/>
        <v>1.6752849509051</v>
      </c>
    </row>
    <row r="28" spans="1:54" ht="12.75">
      <c r="A28" s="80" t="s">
        <v>53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</row>
    <row r="29" spans="1:54" s="1" customFormat="1" ht="12.75">
      <c r="A29" s="70" t="s">
        <v>60</v>
      </c>
      <c r="B29" s="68" t="s">
        <v>56</v>
      </c>
      <c r="C29" s="99">
        <f>IF(ISNUMBER(C18),IF(C18&lt;=0,"ERR",LN(C18)),"ERR")</f>
        <v>-1.1812694851581584</v>
      </c>
      <c r="D29" s="99">
        <f aca="true" t="shared" si="31" ref="D29:BB29">IF(ISNUMBER(D18),IF(D18&lt;=0,"ERR",LN(D18)),"ERR")</f>
        <v>-1.1554453948014205</v>
      </c>
      <c r="E29" s="99">
        <f t="shared" si="31"/>
        <v>-1.3019534101704915</v>
      </c>
      <c r="F29" s="99">
        <f t="shared" si="31"/>
        <v>-1.2401954249335738</v>
      </c>
      <c r="G29" s="99">
        <f t="shared" si="31"/>
        <v>-1.1501676784513863</v>
      </c>
      <c r="H29" s="99">
        <f t="shared" si="31"/>
        <v>-0.7953510702837707</v>
      </c>
      <c r="I29" s="99">
        <f t="shared" si="31"/>
        <v>-0.8991486653843793</v>
      </c>
      <c r="J29" s="99">
        <f t="shared" si="31"/>
        <v>-0.7885455669678496</v>
      </c>
      <c r="K29" s="99">
        <f t="shared" si="31"/>
        <v>-0.659935734138854</v>
      </c>
      <c r="L29" s="99">
        <f t="shared" si="31"/>
        <v>-0.5730769998229213</v>
      </c>
      <c r="M29" s="99">
        <f t="shared" si="31"/>
        <v>-0.4119193590134544</v>
      </c>
      <c r="N29" s="99">
        <f t="shared" si="31"/>
        <v>-0.4021539246388881</v>
      </c>
      <c r="O29" s="99">
        <f t="shared" si="31"/>
        <v>-0.4347773139719423</v>
      </c>
      <c r="P29" s="99">
        <f t="shared" si="31"/>
        <v>-0.48947894614235726</v>
      </c>
      <c r="Q29" s="99">
        <f t="shared" si="31"/>
        <v>-0.38993165345186165</v>
      </c>
      <c r="R29" s="99">
        <f t="shared" si="31"/>
        <v>-0.3380644867975249</v>
      </c>
      <c r="S29" s="99">
        <f t="shared" si="31"/>
        <v>-0.20959113110866168</v>
      </c>
      <c r="T29" s="99">
        <f t="shared" si="31"/>
        <v>-0.18134885089747788</v>
      </c>
      <c r="U29" s="99">
        <f t="shared" si="31"/>
        <v>-0.19490513341994886</v>
      </c>
      <c r="V29" s="99">
        <f t="shared" si="31"/>
        <v>-0.20806722064972158</v>
      </c>
      <c r="W29" s="99">
        <f t="shared" si="31"/>
        <v>-0.2261522017534292</v>
      </c>
      <c r="X29" s="99">
        <f t="shared" si="31"/>
        <v>-0.2433187372896949</v>
      </c>
      <c r="Y29" s="99">
        <f t="shared" si="31"/>
        <v>-0.2569665926494557</v>
      </c>
      <c r="Z29" s="99">
        <f t="shared" si="31"/>
        <v>-0.24007624712101192</v>
      </c>
      <c r="AA29" s="99">
        <f t="shared" si="31"/>
        <v>-0.23802757544336672</v>
      </c>
      <c r="AB29" s="99">
        <f t="shared" si="31"/>
        <v>-0.21357410029805904</v>
      </c>
      <c r="AC29" s="99" t="str">
        <f t="shared" si="31"/>
        <v>ERR</v>
      </c>
      <c r="AD29" s="99" t="str">
        <f t="shared" si="31"/>
        <v>ERR</v>
      </c>
      <c r="AE29" s="99" t="str">
        <f t="shared" si="31"/>
        <v>ERR</v>
      </c>
      <c r="AF29" s="99" t="str">
        <f t="shared" si="31"/>
        <v>ERR</v>
      </c>
      <c r="AG29" s="99" t="str">
        <f t="shared" si="31"/>
        <v>ERR</v>
      </c>
      <c r="AH29" s="99" t="str">
        <f t="shared" si="31"/>
        <v>ERR</v>
      </c>
      <c r="AI29" s="99" t="str">
        <f t="shared" si="31"/>
        <v>ERR</v>
      </c>
      <c r="AJ29" s="99" t="str">
        <f t="shared" si="31"/>
        <v>ERR</v>
      </c>
      <c r="AK29" s="99" t="str">
        <f t="shared" si="31"/>
        <v>ERR</v>
      </c>
      <c r="AL29" s="99" t="str">
        <f t="shared" si="31"/>
        <v>ERR</v>
      </c>
      <c r="AM29" s="99" t="str">
        <f t="shared" si="31"/>
        <v>ERR</v>
      </c>
      <c r="AN29" s="99" t="str">
        <f t="shared" si="31"/>
        <v>ERR</v>
      </c>
      <c r="AO29" s="99" t="str">
        <f t="shared" si="31"/>
        <v>ERR</v>
      </c>
      <c r="AP29" s="99" t="str">
        <f t="shared" si="31"/>
        <v>ERR</v>
      </c>
      <c r="AQ29" s="99" t="str">
        <f t="shared" si="31"/>
        <v>ERR</v>
      </c>
      <c r="AR29" s="99" t="str">
        <f t="shared" si="31"/>
        <v>ERR</v>
      </c>
      <c r="AS29" s="99" t="str">
        <f t="shared" si="31"/>
        <v>ERR</v>
      </c>
      <c r="AT29" s="99" t="str">
        <f t="shared" si="31"/>
        <v>ERR</v>
      </c>
      <c r="AU29" s="99" t="str">
        <f t="shared" si="31"/>
        <v>ERR</v>
      </c>
      <c r="AV29" s="99" t="str">
        <f t="shared" si="31"/>
        <v>ERR</v>
      </c>
      <c r="AW29" s="99" t="str">
        <f t="shared" si="31"/>
        <v>ERR</v>
      </c>
      <c r="AX29" s="99" t="str">
        <f t="shared" si="31"/>
        <v>ERR</v>
      </c>
      <c r="AY29" s="99" t="str">
        <f t="shared" si="31"/>
        <v>ERR</v>
      </c>
      <c r="AZ29" s="99" t="str">
        <f t="shared" si="31"/>
        <v>ERR</v>
      </c>
      <c r="BA29" s="99" t="str">
        <f t="shared" si="31"/>
        <v>ERR</v>
      </c>
      <c r="BB29" s="99" t="str">
        <f t="shared" si="31"/>
        <v>ERR</v>
      </c>
    </row>
    <row r="30" spans="1:54" s="1" customFormat="1" ht="12.75">
      <c r="A30" s="70" t="s">
        <v>35</v>
      </c>
      <c r="B30" s="68" t="s">
        <v>56</v>
      </c>
      <c r="C30" s="68">
        <f>IF(ISNUMBER(C22),IF(C22&lt;=0,"ERR",LN(C22)),"ERR")</f>
        <v>-1.1812694851581584</v>
      </c>
      <c r="D30" s="68">
        <f aca="true" t="shared" si="32" ref="D30:BB30">IF(ISNUMBER(D22),IF(D22&lt;=0,"ERR",LN(D22)),"ERR")</f>
        <v>-1.1302714342947917</v>
      </c>
      <c r="E30" s="68">
        <f t="shared" si="32"/>
        <v>-1.681120008073412</v>
      </c>
      <c r="F30" s="68">
        <f>IF(ISNUMBER(F22),IF(F22&lt;=0,"ERR",LN(F22)),"ERR")</f>
        <v>-1.0749616525826715</v>
      </c>
      <c r="G30" s="68">
        <f t="shared" si="32"/>
        <v>-0.8542371995718373</v>
      </c>
      <c r="H30" s="68">
        <f t="shared" si="32"/>
        <v>0.11833217608685508</v>
      </c>
      <c r="I30" s="68">
        <f t="shared" si="32"/>
        <v>-1.9670048138977774</v>
      </c>
      <c r="J30" s="68">
        <f t="shared" si="32"/>
        <v>-0.2387251137772823</v>
      </c>
      <c r="K30" s="68">
        <f t="shared" si="32"/>
        <v>0.015792700109566665</v>
      </c>
      <c r="L30" s="68">
        <f t="shared" si="32"/>
        <v>-0.014181127063973058</v>
      </c>
      <c r="M30" s="68">
        <f t="shared" si="32"/>
        <v>0.49972908082600875</v>
      </c>
      <c r="N30" s="68">
        <f t="shared" si="32"/>
        <v>-0.30059333677131883</v>
      </c>
      <c r="O30" s="68">
        <f t="shared" si="32"/>
        <v>-0.9421694994985111</v>
      </c>
      <c r="P30" s="68">
        <f t="shared" si="32"/>
        <v>-1.8022645576881855</v>
      </c>
      <c r="Q30" s="68">
        <f t="shared" si="32"/>
        <v>0.45445056545127505</v>
      </c>
      <c r="R30" s="68">
        <f t="shared" si="32"/>
        <v>0.22621204229243308</v>
      </c>
      <c r="S30" s="68">
        <f t="shared" si="32"/>
        <v>0.865072700274803</v>
      </c>
      <c r="T30" s="68">
        <f t="shared" si="32"/>
        <v>0.20622537695366447</v>
      </c>
      <c r="U30" s="68">
        <f t="shared" si="32"/>
        <v>-0.4768364926889866</v>
      </c>
      <c r="V30" s="68">
        <f t="shared" si="32"/>
        <v>-0.4980622151463281</v>
      </c>
      <c r="W30" s="68">
        <f t="shared" si="32"/>
        <v>-0.6802668813303687</v>
      </c>
      <c r="X30" s="68">
        <f t="shared" si="32"/>
        <v>-0.6952612905039636</v>
      </c>
      <c r="Y30" s="68">
        <f t="shared" si="32"/>
        <v>-0.6169485334886256</v>
      </c>
      <c r="Z30" s="68">
        <f t="shared" si="32"/>
        <v>0.08577953175469223</v>
      </c>
      <c r="AA30" s="68">
        <f t="shared" si="32"/>
        <v>-0.19007796446674488</v>
      </c>
      <c r="AB30" s="68">
        <f t="shared" si="32"/>
        <v>0.2588782655279464</v>
      </c>
      <c r="AC30" s="68" t="str">
        <f t="shared" si="32"/>
        <v>ERR</v>
      </c>
      <c r="AD30" s="68" t="str">
        <f t="shared" si="32"/>
        <v>ERR</v>
      </c>
      <c r="AE30" s="68" t="str">
        <f t="shared" si="32"/>
        <v>ERR</v>
      </c>
      <c r="AF30" s="68" t="str">
        <f t="shared" si="32"/>
        <v>ERR</v>
      </c>
      <c r="AG30" s="68" t="str">
        <f t="shared" si="32"/>
        <v>ERR</v>
      </c>
      <c r="AH30" s="68" t="str">
        <f t="shared" si="32"/>
        <v>ERR</v>
      </c>
      <c r="AI30" s="68" t="str">
        <f t="shared" si="32"/>
        <v>ERR</v>
      </c>
      <c r="AJ30" s="68" t="str">
        <f t="shared" si="32"/>
        <v>ERR</v>
      </c>
      <c r="AK30" s="68" t="str">
        <f t="shared" si="32"/>
        <v>ERR</v>
      </c>
      <c r="AL30" s="68" t="str">
        <f t="shared" si="32"/>
        <v>ERR</v>
      </c>
      <c r="AM30" s="68" t="str">
        <f t="shared" si="32"/>
        <v>ERR</v>
      </c>
      <c r="AN30" s="68" t="str">
        <f t="shared" si="32"/>
        <v>ERR</v>
      </c>
      <c r="AO30" s="68" t="str">
        <f t="shared" si="32"/>
        <v>ERR</v>
      </c>
      <c r="AP30" s="68" t="str">
        <f t="shared" si="32"/>
        <v>ERR</v>
      </c>
      <c r="AQ30" s="68" t="str">
        <f t="shared" si="32"/>
        <v>ERR</v>
      </c>
      <c r="AR30" s="68" t="str">
        <f t="shared" si="32"/>
        <v>ERR</v>
      </c>
      <c r="AS30" s="68" t="str">
        <f t="shared" si="32"/>
        <v>ERR</v>
      </c>
      <c r="AT30" s="68" t="str">
        <f t="shared" si="32"/>
        <v>ERR</v>
      </c>
      <c r="AU30" s="68" t="str">
        <f t="shared" si="32"/>
        <v>ERR</v>
      </c>
      <c r="AV30" s="68" t="str">
        <f t="shared" si="32"/>
        <v>ERR</v>
      </c>
      <c r="AW30" s="68" t="str">
        <f t="shared" si="32"/>
        <v>ERR</v>
      </c>
      <c r="AX30" s="68" t="str">
        <f t="shared" si="32"/>
        <v>ERR</v>
      </c>
      <c r="AY30" s="68" t="str">
        <f t="shared" si="32"/>
        <v>ERR</v>
      </c>
      <c r="AZ30" s="68" t="str">
        <f t="shared" si="32"/>
        <v>ERR</v>
      </c>
      <c r="BA30" s="68" t="str">
        <f t="shared" si="32"/>
        <v>ERR</v>
      </c>
      <c r="BB30" s="68" t="str">
        <f t="shared" si="32"/>
        <v>ERR</v>
      </c>
    </row>
    <row r="31" spans="1:54" s="1" customFormat="1" ht="12.75">
      <c r="A31" s="70" t="s">
        <v>55</v>
      </c>
      <c r="B31" s="68" t="s">
        <v>56</v>
      </c>
      <c r="C31" s="68">
        <f>IF(ISNUMBER(C30),SUMSQ($B$30:C30),"ERR")</f>
        <v>1.3953975965658207</v>
      </c>
      <c r="D31" s="68">
        <f>IF(ISNUMBER(D30),SUMSQ($B$30:D30),"ERR")</f>
        <v>2.6729111117486264</v>
      </c>
      <c r="E31" s="68">
        <f>IF(ISNUMBER(E30),SUMSQ($B$30:E30),"ERR")</f>
        <v>5.499075593293376</v>
      </c>
      <c r="F31" s="68">
        <f>IF(ISNUMBER(F30),SUMSQ($B$30:F30),"ERR")</f>
        <v>6.6546181478166435</v>
      </c>
      <c r="G31" s="68">
        <f>IF(ISNUMBER(G30),SUMSQ($B$30:G30),"ERR")</f>
        <v>7.384339340948978</v>
      </c>
      <c r="H31" s="68">
        <f>IF(ISNUMBER(H30),SUMSQ($B$30:H30),"ERR")</f>
        <v>7.398341844846429</v>
      </c>
      <c r="I31" s="68">
        <f>IF(ISNUMBER(I30),SUMSQ($B$30:I30),"ERR")</f>
        <v>11.267449782743459</v>
      </c>
      <c r="J31" s="68">
        <f>IF(ISNUMBER(J30),SUMSQ($B$30:J30),"ERR")</f>
        <v>11.324439462691435</v>
      </c>
      <c r="K31" s="68">
        <f>IF(ISNUMBER(K30),SUMSQ($B$30:K30),"ERR")</f>
        <v>11.324688872068187</v>
      </c>
      <c r="L31" s="68">
        <f>IF(ISNUMBER(L30),SUMSQ($B$30:L30),"ERR")</f>
        <v>11.324889976432992</v>
      </c>
      <c r="M31" s="68">
        <f>IF(ISNUMBER(M30),SUMSQ($B$30:M30),"ERR")</f>
        <v>11.574619130656199</v>
      </c>
      <c r="N31" s="68">
        <f>IF(ISNUMBER(N30),SUMSQ($B$30:N30),"ERR")</f>
        <v>11.664975484767515</v>
      </c>
      <c r="O31" s="68">
        <f>IF(ISNUMBER(O30),SUMSQ($B$30:O30),"ERR")</f>
        <v>12.55265885055279</v>
      </c>
      <c r="P31" s="68">
        <f>IF(ISNUMBER(P30),SUMSQ($B$30:P30),"ERR")</f>
        <v>15.800816386451782</v>
      </c>
      <c r="Q31" s="68">
        <f>IF(ISNUMBER(Q30),SUMSQ($B$30:Q30),"ERR")</f>
        <v>16.007341702890766</v>
      </c>
      <c r="R31" s="68">
        <f>IF(ISNUMBER(R30),SUMSQ($B$30:R30),"ERR")</f>
        <v>16.05851359096888</v>
      </c>
      <c r="S31" s="68">
        <f>IF(ISNUMBER(S30),SUMSQ($B$30:S30),"ERR")</f>
        <v>16.806864367729617</v>
      </c>
      <c r="T31" s="68">
        <f>IF(ISNUMBER(T30),SUMSQ($B$30:T30),"ERR")</f>
        <v>16.849393273829296</v>
      </c>
      <c r="U31" s="68">
        <f>IF(ISNUMBER(U30),SUMSQ($B$30:U30),"ERR")</f>
        <v>17.07676631458923</v>
      </c>
      <c r="V31" s="68">
        <f>IF(ISNUMBER(V30),SUMSQ($B$30:V30),"ERR")</f>
        <v>17.324832284745696</v>
      </c>
      <c r="W31" s="68">
        <f>IF(ISNUMBER(W30),SUMSQ($B$30:W30),"ERR")</f>
        <v>17.787595314580642</v>
      </c>
      <c r="X31" s="68">
        <f>IF(ISNUMBER(X30),SUMSQ($B$30:X30),"ERR")</f>
        <v>18.27098357665388</v>
      </c>
      <c r="Y31" s="68">
        <f>IF(ISNUMBER(Y30),SUMSQ($B$30:Y30),"ERR")</f>
        <v>18.651609069627646</v>
      </c>
      <c r="Z31" s="68">
        <f>IF(ISNUMBER(Z30),SUMSQ($B$30:Z30),"ERR")</f>
        <v>18.658967197695702</v>
      </c>
      <c r="AA31" s="68">
        <f>IF(ISNUMBER(AA30),SUMSQ($B$30:AA30),"ERR")</f>
        <v>18.695096830271524</v>
      </c>
      <c r="AB31" s="68">
        <f>IF(ISNUMBER(AB30),SUMSQ($B$30:AB30),"ERR")</f>
        <v>18.76211478663428</v>
      </c>
      <c r="AC31" s="68" t="str">
        <f>IF(ISNUMBER(AC30),SUMSQ($B$30:AC30),"ERR")</f>
        <v>ERR</v>
      </c>
      <c r="AD31" s="68" t="str">
        <f>IF(ISNUMBER(AD30),SUMSQ($B$30:AD30),"ERR")</f>
        <v>ERR</v>
      </c>
      <c r="AE31" s="68" t="str">
        <f>IF(ISNUMBER(AE30),SUMSQ($B$30:AE30),"ERR")</f>
        <v>ERR</v>
      </c>
      <c r="AF31" s="68" t="str">
        <f>IF(ISNUMBER(AF30),SUMSQ($B$30:AF30),"ERR")</f>
        <v>ERR</v>
      </c>
      <c r="AG31" s="68" t="str">
        <f>IF(ISNUMBER(AG30),SUMSQ($B$30:AG30),"ERR")</f>
        <v>ERR</v>
      </c>
      <c r="AH31" s="68" t="str">
        <f>IF(ISNUMBER(AH30),SUMSQ($B$30:AH30),"ERR")</f>
        <v>ERR</v>
      </c>
      <c r="AI31" s="68" t="str">
        <f>IF(ISNUMBER(AI30),SUMSQ($B$30:AI30),"ERR")</f>
        <v>ERR</v>
      </c>
      <c r="AJ31" s="68" t="str">
        <f>IF(ISNUMBER(AJ30),SUMSQ($B$30:AJ30),"ERR")</f>
        <v>ERR</v>
      </c>
      <c r="AK31" s="68" t="str">
        <f>IF(ISNUMBER(AK30),SUMSQ($B$30:AK30),"ERR")</f>
        <v>ERR</v>
      </c>
      <c r="AL31" s="68" t="str">
        <f>IF(ISNUMBER(AL30),SUMSQ($B$30:AL30),"ERR")</f>
        <v>ERR</v>
      </c>
      <c r="AM31" s="68" t="str">
        <f>IF(ISNUMBER(AM30),SUMSQ($B$30:AM30),"ERR")</f>
        <v>ERR</v>
      </c>
      <c r="AN31" s="68" t="str">
        <f>IF(ISNUMBER(AN30),SUMSQ($B$30:AN30),"ERR")</f>
        <v>ERR</v>
      </c>
      <c r="AO31" s="68" t="str">
        <f>IF(ISNUMBER(AO30),SUMSQ($B$30:AO30),"ERR")</f>
        <v>ERR</v>
      </c>
      <c r="AP31" s="68" t="str">
        <f>IF(ISNUMBER(AP30),SUMSQ($B$30:AP30),"ERR")</f>
        <v>ERR</v>
      </c>
      <c r="AQ31" s="68" t="str">
        <f>IF(ISNUMBER(AQ30),SUMSQ($B$30:AQ30),"ERR")</f>
        <v>ERR</v>
      </c>
      <c r="AR31" s="68" t="str">
        <f>IF(ISNUMBER(AR30),SUMSQ($B$30:AR30),"ERR")</f>
        <v>ERR</v>
      </c>
      <c r="AS31" s="68" t="str">
        <f>IF(ISNUMBER(AS30),SUMSQ($B$30:AS30),"ERR")</f>
        <v>ERR</v>
      </c>
      <c r="AT31" s="68" t="str">
        <f>IF(ISNUMBER(AT30),SUMSQ($B$30:AT30),"ERR")</f>
        <v>ERR</v>
      </c>
      <c r="AU31" s="68" t="str">
        <f>IF(ISNUMBER(AU30),SUMSQ($B$30:AU30),"ERR")</f>
        <v>ERR</v>
      </c>
      <c r="AV31" s="68" t="str">
        <f>IF(ISNUMBER(AV30),SUMSQ($B$30:AV30),"ERR")</f>
        <v>ERR</v>
      </c>
      <c r="AW31" s="68" t="str">
        <f>IF(ISNUMBER(AW30),SUMSQ($B$30:AW30),"ERR")</f>
        <v>ERR</v>
      </c>
      <c r="AX31" s="68" t="str">
        <f>IF(ISNUMBER(AX30),SUMSQ($B$30:AX30),"ERR")</f>
        <v>ERR</v>
      </c>
      <c r="AY31" s="68" t="str">
        <f>IF(ISNUMBER(AY30),SUMSQ($B$30:AY30),"ERR")</f>
        <v>ERR</v>
      </c>
      <c r="AZ31" s="68" t="str">
        <f>IF(ISNUMBER(AZ30),SUMSQ($B$30:AZ30),"ERR")</f>
        <v>ERR</v>
      </c>
      <c r="BA31" s="68" t="str">
        <f>IF(ISNUMBER(BA30),SUMSQ($B$30:BA30),"ERR")</f>
        <v>ERR</v>
      </c>
      <c r="BB31" s="68" t="str">
        <f>IF(ISNUMBER(BB30),SUMSQ($B$30:BB30),"ERR")</f>
        <v>ERR</v>
      </c>
    </row>
    <row r="32" spans="1:54" s="1" customFormat="1" ht="12.75">
      <c r="A32" s="70" t="s">
        <v>57</v>
      </c>
      <c r="B32" s="58" t="s">
        <v>56</v>
      </c>
      <c r="C32" s="58" t="s">
        <v>56</v>
      </c>
      <c r="D32" s="58">
        <f>IF(ISNUMBER(D29),-(SUM($C$30:D30))*D29*2,#N/A)</f>
        <v>-5.341718620553905</v>
      </c>
      <c r="E32" s="58">
        <f>IF(ISNUMBER(E29),-(SUM($C$30:E30))*E29*2,#N/A)</f>
        <v>-10.39651702049485</v>
      </c>
      <c r="F32" s="58">
        <f>IF(ISNUMBER(F29),-(SUM($C$30:F30))*F29*2,#N/A)</f>
        <v>-12.569684678282593</v>
      </c>
      <c r="G32" s="58">
        <f>IF(ISNUMBER(G29),-(SUM($C$30:G30))*G29*2,#N/A)</f>
        <v>-13.622263429820372</v>
      </c>
      <c r="H32" s="58">
        <f>IF(ISNUMBER(H29),-(SUM($C$30:H30))*H29*2,#N/A)</f>
        <v>-9.231683781879816</v>
      </c>
      <c r="I32" s="58">
        <f>IF(ISNUMBER(I29),-(SUM($C$30:I30))*I29*2,#N/A)</f>
        <v>-13.973727705027601</v>
      </c>
      <c r="J32" s="58">
        <f>IF(ISNUMBER(J29),-(SUM($C$30:J30))*J29*2,#N/A)</f>
        <v>-12.631329041972185</v>
      </c>
      <c r="K32" s="58">
        <f>IF(ISNUMBER(K29),-(SUM($C$30:K30))*K29*2,#N/A)</f>
        <v>-10.55034616332872</v>
      </c>
      <c r="L32" s="58">
        <f>IF(ISNUMBER(L29),-(SUM($C$30:L30))*L29*2,#N/A)</f>
        <v>-9.177995442765708</v>
      </c>
      <c r="M32" s="58">
        <f>IF(ISNUMBER(M29),-(SUM($C$30:M30))*M29*2,#N/A)</f>
        <v>-6.185312615327726</v>
      </c>
      <c r="N32" s="58">
        <f>IF(ISNUMBER(N29),-(SUM($C$30:N30))*N29*2,#N/A)</f>
        <v>-6.280446056421648</v>
      </c>
      <c r="O32" s="58">
        <f>IF(ISNUMBER(O29),-(SUM($C$30:O30))*O29*2,#N/A)</f>
        <v>-7.60919404267407</v>
      </c>
      <c r="P32" s="58">
        <f>IF(ISNUMBER(P29),-(SUM($C$30:P30))*P29*2,#N/A)</f>
        <v>-10.330888081284222</v>
      </c>
      <c r="Q32" s="58">
        <f>IF(ISNUMBER(Q29),-(SUM($C$30:Q30))*Q29*2,#N/A)</f>
        <v>-7.875444696232896</v>
      </c>
      <c r="R32" s="58">
        <f>IF(ISNUMBER(R29),-(SUM($C$30:R30))*R29*2,#N/A)</f>
        <v>-6.674935668259064</v>
      </c>
      <c r="S32" s="58">
        <f>IF(ISNUMBER(S29),-(SUM($C$30:S30))*S29*2,#N/A)</f>
        <v>-3.7756622295157465</v>
      </c>
      <c r="T32" s="58">
        <f>IF(ISNUMBER(T29),-(SUM($C$30:T30))*T29*2,#N/A)</f>
        <v>-3.192096520316355</v>
      </c>
      <c r="U32" s="58">
        <f>IF(ISNUMBER(U29),-(SUM($C$30:U30))*U29*2,#N/A)</f>
        <v>-3.616589520715735</v>
      </c>
      <c r="V32" s="58">
        <f>IF(ISNUMBER(V29),-(SUM($C$30:V30))*V29*2,#N/A)</f>
        <v>-4.068081316713788</v>
      </c>
      <c r="W32" s="58">
        <f>IF(ISNUMBER(W29),-(SUM($C$30:W30))*W29*2,#N/A)</f>
        <v>-4.729362315825418</v>
      </c>
      <c r="X32" s="58">
        <f>IF(ISNUMBER(X29),-(SUM($C$30:X30))*X29*2,#N/A)</f>
        <v>-5.4266942271981895</v>
      </c>
      <c r="Y32" s="58">
        <f>IF(ISNUMBER(Y29),-(SUM($C$30:Y30))*Y29*2,#N/A)</f>
        <v>-6.048150226375518</v>
      </c>
      <c r="Z32" s="58">
        <f>IF(ISNUMBER(Z29),-(SUM($C$30:Z30))*Z29*2,#N/A)</f>
        <v>-5.609419670638532</v>
      </c>
      <c r="AA32" s="58">
        <f>IF(ISNUMBER(AA29),-(SUM($C$30:AA30))*AA29*2,#N/A)</f>
        <v>-5.652039725338003</v>
      </c>
      <c r="AB32" s="58">
        <f>IF(ISNUMBER(AB29),-(SUM($C$30:AB30))*AB29*2,#N/A)</f>
        <v>-4.960804873187564</v>
      </c>
      <c r="AC32" s="58" t="e">
        <f>IF(ISNUMBER(AC29),-(SUM($C$30:AC30))*AC29*2,#N/A)</f>
        <v>#N/A</v>
      </c>
      <c r="AD32" s="58" t="e">
        <f>IF(ISNUMBER(AD29),-(SUM($C$30:AD30))*AD29*2,#N/A)</f>
        <v>#N/A</v>
      </c>
      <c r="AE32" s="58" t="e">
        <f>IF(ISNUMBER(AE29),-(SUM($C$30:AE30))*AE29*2,#N/A)</f>
        <v>#N/A</v>
      </c>
      <c r="AF32" s="58" t="e">
        <f>IF(ISNUMBER(AF29),-(SUM($C$30:AF30))*AF29*2,#N/A)</f>
        <v>#N/A</v>
      </c>
      <c r="AG32" s="58" t="e">
        <f>IF(ISNUMBER(AG29),-(SUM($C$30:AG30))*AG29*2,#N/A)</f>
        <v>#N/A</v>
      </c>
      <c r="AH32" s="58" t="e">
        <f>IF(ISNUMBER(AH29),-(SUM($C$30:AH30))*AH29*2,#N/A)</f>
        <v>#N/A</v>
      </c>
      <c r="AI32" s="58" t="e">
        <f>IF(ISNUMBER(AI29),-(SUM($C$30:AI30))*AI29*2,#N/A)</f>
        <v>#N/A</v>
      </c>
      <c r="AJ32" s="58" t="e">
        <f>IF(ISNUMBER(AJ29),-(SUM($C$30:AJ30))*AJ29*2,#N/A)</f>
        <v>#N/A</v>
      </c>
      <c r="AK32" s="58" t="e">
        <f>IF(ISNUMBER(AK29),-(SUM($C$30:AK30))*AK29*2,#N/A)</f>
        <v>#N/A</v>
      </c>
      <c r="AL32" s="58" t="e">
        <f>IF(ISNUMBER(AL29),-(SUM($C$30:AL30))*AL29*2,#N/A)</f>
        <v>#N/A</v>
      </c>
      <c r="AM32" s="58" t="e">
        <f>IF(ISNUMBER(AM29),-(SUM($C$30:AM30))*AM29*2,#N/A)</f>
        <v>#N/A</v>
      </c>
      <c r="AN32" s="58" t="e">
        <f>IF(ISNUMBER(AN29),-(SUM($C$30:AN30))*AN29*2,#N/A)</f>
        <v>#N/A</v>
      </c>
      <c r="AO32" s="58" t="e">
        <f>IF(ISNUMBER(AO29),-(SUM($C$30:AO30))*AO29*2,#N/A)</f>
        <v>#N/A</v>
      </c>
      <c r="AP32" s="58" t="e">
        <f>IF(ISNUMBER(AP29),-(SUM($C$30:AP30))*AP29*2,#N/A)</f>
        <v>#N/A</v>
      </c>
      <c r="AQ32" s="58" t="e">
        <f>IF(ISNUMBER(AQ29),-(SUM($C$30:AQ30))*AQ29*2,#N/A)</f>
        <v>#N/A</v>
      </c>
      <c r="AR32" s="58" t="e">
        <f>IF(ISNUMBER(AR29),-(SUM($C$30:AR30))*AR29*2,#N/A)</f>
        <v>#N/A</v>
      </c>
      <c r="AS32" s="58" t="e">
        <f>IF(ISNUMBER(AS29),-(SUM($C$30:AS30))*AS29*2,#N/A)</f>
        <v>#N/A</v>
      </c>
      <c r="AT32" s="58" t="e">
        <f>IF(ISNUMBER(AT29),-(SUM($C$30:AT30))*AT29*2,#N/A)</f>
        <v>#N/A</v>
      </c>
      <c r="AU32" s="58" t="e">
        <f>IF(ISNUMBER(AU29),-(SUM($C$30:AU30))*AU29*2,#N/A)</f>
        <v>#N/A</v>
      </c>
      <c r="AV32" s="58" t="e">
        <f>IF(ISNUMBER(AV29),-(SUM($C$30:AV30))*AV29*2,#N/A)</f>
        <v>#N/A</v>
      </c>
      <c r="AW32" s="58" t="e">
        <f>IF(ISNUMBER(AW29),-(SUM($C$30:AW30))*AW29*2,#N/A)</f>
        <v>#N/A</v>
      </c>
      <c r="AX32" s="58" t="e">
        <f>IF(ISNUMBER(AX29),-(SUM($C$30:AX30))*AX29*2,#N/A)</f>
        <v>#N/A</v>
      </c>
      <c r="AY32" s="58" t="e">
        <f>IF(ISNUMBER(AY29),-(SUM($C$30:AY30))*AY29*2,#N/A)</f>
        <v>#N/A</v>
      </c>
      <c r="AZ32" s="58" t="e">
        <f>IF(ISNUMBER(AZ29),-(SUM($C$30:AZ30))*AZ29*2,#N/A)</f>
        <v>#N/A</v>
      </c>
      <c r="BA32" s="58" t="e">
        <f>IF(ISNUMBER(BA29),-(SUM($C$30:BA30))*BA29*2,#N/A)</f>
        <v>#N/A</v>
      </c>
      <c r="BB32" s="68" t="e">
        <f>IF(ISNUMBER(BB29),-(SUM($C$30:BB30))*BB29*2,#N/A)</f>
        <v>#N/A</v>
      </c>
    </row>
    <row r="33" spans="1:54" s="1" customFormat="1" ht="12.75">
      <c r="A33" s="70" t="s">
        <v>58</v>
      </c>
      <c r="B33" s="58" t="s">
        <v>56</v>
      </c>
      <c r="C33" s="58" t="s">
        <v>56</v>
      </c>
      <c r="D33" s="58">
        <f aca="true" t="shared" si="33" ref="D33:AI33">IF(ISNUMBER(D29),D3*D29^2,#N/A)</f>
        <v>2.670108120735621</v>
      </c>
      <c r="E33" s="58">
        <f t="shared" si="33"/>
        <v>5.0852480467637164</v>
      </c>
      <c r="F33" s="58">
        <f>IF(ISNUMBER(F29),F3*F29^2,#N/A)</f>
        <v>6.152338768104671</v>
      </c>
      <c r="G33" s="58">
        <f t="shared" si="33"/>
        <v>6.614428442771258</v>
      </c>
      <c r="H33" s="58">
        <f t="shared" si="33"/>
        <v>3.7954999500092375</v>
      </c>
      <c r="I33" s="58">
        <f t="shared" si="33"/>
        <v>5.659278257237574</v>
      </c>
      <c r="J33" s="58">
        <f t="shared" si="33"/>
        <v>4.974432889477179</v>
      </c>
      <c r="K33" s="58">
        <f t="shared" si="33"/>
        <v>3.9196365587404935</v>
      </c>
      <c r="L33" s="58">
        <f t="shared" si="33"/>
        <v>3.284172477260405</v>
      </c>
      <c r="M33" s="58">
        <f t="shared" si="33"/>
        <v>1.8664531416306065</v>
      </c>
      <c r="N33" s="58">
        <f t="shared" si="33"/>
        <v>1.940733349229526</v>
      </c>
      <c r="O33" s="58">
        <f t="shared" si="33"/>
        <v>2.4574070656805396</v>
      </c>
      <c r="P33" s="58">
        <f t="shared" si="33"/>
        <v>3.3542549420328576</v>
      </c>
      <c r="Q33" s="58">
        <f t="shared" si="33"/>
        <v>2.2807004154555406</v>
      </c>
      <c r="R33" s="58">
        <f t="shared" si="33"/>
        <v>1.828601555738782</v>
      </c>
      <c r="S33" s="58">
        <f t="shared" si="33"/>
        <v>0.7467835180699395</v>
      </c>
      <c r="T33" s="58">
        <f t="shared" si="33"/>
        <v>0.591973302993042</v>
      </c>
      <c r="U33" s="58">
        <f t="shared" si="33"/>
        <v>0.7217722096355133</v>
      </c>
      <c r="V33" s="58">
        <f t="shared" si="33"/>
        <v>0.8658393661779985</v>
      </c>
      <c r="W33" s="58">
        <f t="shared" si="33"/>
        <v>1.0740411855163987</v>
      </c>
      <c r="X33" s="58">
        <f t="shared" si="33"/>
        <v>1.3024881741575343</v>
      </c>
      <c r="Y33" s="58">
        <f t="shared" si="33"/>
        <v>1.51873208397104</v>
      </c>
      <c r="Z33" s="58">
        <f t="shared" si="33"/>
        <v>1.3832785063610205</v>
      </c>
      <c r="AA33" s="58">
        <f t="shared" si="33"/>
        <v>1.4164281667861909</v>
      </c>
      <c r="AB33" s="58">
        <f t="shared" si="33"/>
        <v>1.18596130427126</v>
      </c>
      <c r="AC33" s="58" t="e">
        <f t="shared" si="33"/>
        <v>#N/A</v>
      </c>
      <c r="AD33" s="58" t="e">
        <f t="shared" si="33"/>
        <v>#N/A</v>
      </c>
      <c r="AE33" s="58" t="e">
        <f t="shared" si="33"/>
        <v>#N/A</v>
      </c>
      <c r="AF33" s="58" t="e">
        <f t="shared" si="33"/>
        <v>#N/A</v>
      </c>
      <c r="AG33" s="58" t="e">
        <f t="shared" si="33"/>
        <v>#N/A</v>
      </c>
      <c r="AH33" s="58" t="e">
        <f t="shared" si="33"/>
        <v>#N/A</v>
      </c>
      <c r="AI33" s="58" t="e">
        <f t="shared" si="33"/>
        <v>#N/A</v>
      </c>
      <c r="AJ33" s="58" t="e">
        <f aca="true" t="shared" si="34" ref="AJ33:BB33">IF(ISNUMBER(AJ29),AJ3*AJ29^2,#N/A)</f>
        <v>#N/A</v>
      </c>
      <c r="AK33" s="58" t="e">
        <f t="shared" si="34"/>
        <v>#N/A</v>
      </c>
      <c r="AL33" s="58" t="e">
        <f t="shared" si="34"/>
        <v>#N/A</v>
      </c>
      <c r="AM33" s="58" t="e">
        <f t="shared" si="34"/>
        <v>#N/A</v>
      </c>
      <c r="AN33" s="58" t="e">
        <f t="shared" si="34"/>
        <v>#N/A</v>
      </c>
      <c r="AO33" s="58" t="e">
        <f t="shared" si="34"/>
        <v>#N/A</v>
      </c>
      <c r="AP33" s="58" t="e">
        <f t="shared" si="34"/>
        <v>#N/A</v>
      </c>
      <c r="AQ33" s="58" t="e">
        <f t="shared" si="34"/>
        <v>#N/A</v>
      </c>
      <c r="AR33" s="58" t="e">
        <f t="shared" si="34"/>
        <v>#N/A</v>
      </c>
      <c r="AS33" s="58" t="e">
        <f t="shared" si="34"/>
        <v>#N/A</v>
      </c>
      <c r="AT33" s="58" t="e">
        <f t="shared" si="34"/>
        <v>#N/A</v>
      </c>
      <c r="AU33" s="58" t="e">
        <f t="shared" si="34"/>
        <v>#N/A</v>
      </c>
      <c r="AV33" s="58" t="e">
        <f t="shared" si="34"/>
        <v>#N/A</v>
      </c>
      <c r="AW33" s="58" t="e">
        <f t="shared" si="34"/>
        <v>#N/A</v>
      </c>
      <c r="AX33" s="58" t="e">
        <f t="shared" si="34"/>
        <v>#N/A</v>
      </c>
      <c r="AY33" s="58" t="e">
        <f t="shared" si="34"/>
        <v>#N/A</v>
      </c>
      <c r="AZ33" s="58" t="e">
        <f t="shared" si="34"/>
        <v>#N/A</v>
      </c>
      <c r="BA33" s="58" t="e">
        <f t="shared" si="34"/>
        <v>#N/A</v>
      </c>
      <c r="BB33" s="58" t="e">
        <f t="shared" si="34"/>
        <v>#N/A</v>
      </c>
    </row>
    <row r="34" spans="1:54" s="1" customFormat="1" ht="12.75">
      <c r="A34" s="70" t="s">
        <v>59</v>
      </c>
      <c r="B34" s="58" t="s">
        <v>56</v>
      </c>
      <c r="C34" s="58" t="s">
        <v>56</v>
      </c>
      <c r="D34" s="58">
        <f>IF(ISNUMBER(D29),SUM(D31:D33),#N/A)</f>
        <v>0.0013006119303420327</v>
      </c>
      <c r="E34" s="58">
        <f aca="true" t="shared" si="35" ref="E34:BB34">IF(ISNUMBER(E29),SUM(E31:E33),#N/A)</f>
        <v>0.18780661956224254</v>
      </c>
      <c r="F34" s="58">
        <f>IF(ISNUMBER(F29),SUM(F31:F33),#N/A)</f>
        <v>0.23727223763872107</v>
      </c>
      <c r="G34" s="58">
        <f t="shared" si="35"/>
        <v>0.3765043538998647</v>
      </c>
      <c r="H34" s="58">
        <f t="shared" si="35"/>
        <v>1.9621580129758498</v>
      </c>
      <c r="I34" s="58">
        <f t="shared" si="35"/>
        <v>2.9530003349534315</v>
      </c>
      <c r="J34" s="58">
        <f t="shared" si="35"/>
        <v>3.6675433101964297</v>
      </c>
      <c r="K34" s="58">
        <f t="shared" si="35"/>
        <v>4.69397926747996</v>
      </c>
      <c r="L34" s="58">
        <f t="shared" si="35"/>
        <v>5.4310670109276895</v>
      </c>
      <c r="M34" s="58">
        <f t="shared" si="35"/>
        <v>7.255759656959079</v>
      </c>
      <c r="N34" s="58">
        <f t="shared" si="35"/>
        <v>7.325262777575393</v>
      </c>
      <c r="O34" s="58">
        <f t="shared" si="35"/>
        <v>7.400871873559259</v>
      </c>
      <c r="P34" s="58">
        <f t="shared" si="35"/>
        <v>8.824183247200418</v>
      </c>
      <c r="Q34" s="58">
        <f t="shared" si="35"/>
        <v>10.41259742211341</v>
      </c>
      <c r="R34" s="58">
        <f t="shared" si="35"/>
        <v>11.212179478448597</v>
      </c>
      <c r="S34" s="58">
        <f t="shared" si="35"/>
        <v>13.77798565628381</v>
      </c>
      <c r="T34" s="58">
        <f t="shared" si="35"/>
        <v>14.249270056505983</v>
      </c>
      <c r="U34" s="58">
        <f t="shared" si="35"/>
        <v>14.181949003509008</v>
      </c>
      <c r="V34" s="58">
        <f>IF(ISNUMBER(V29),SUM(V31:V33),#N/A)</f>
        <v>14.122590334209908</v>
      </c>
      <c r="W34" s="58">
        <f t="shared" si="35"/>
        <v>14.13227418427162</v>
      </c>
      <c r="X34" s="58">
        <f t="shared" si="35"/>
        <v>14.146777523613224</v>
      </c>
      <c r="Y34" s="58">
        <f t="shared" si="35"/>
        <v>14.122190927223167</v>
      </c>
      <c r="Z34" s="58">
        <f t="shared" si="35"/>
        <v>14.432826033418191</v>
      </c>
      <c r="AA34" s="58">
        <f t="shared" si="35"/>
        <v>14.45948527171971</v>
      </c>
      <c r="AB34" s="58">
        <f t="shared" si="35"/>
        <v>14.987271217717979</v>
      </c>
      <c r="AC34" s="58" t="e">
        <f t="shared" si="35"/>
        <v>#N/A</v>
      </c>
      <c r="AD34" s="58" t="e">
        <f t="shared" si="35"/>
        <v>#N/A</v>
      </c>
      <c r="AE34" s="58" t="e">
        <f t="shared" si="35"/>
        <v>#N/A</v>
      </c>
      <c r="AF34" s="58" t="e">
        <f t="shared" si="35"/>
        <v>#N/A</v>
      </c>
      <c r="AG34" s="58" t="e">
        <f t="shared" si="35"/>
        <v>#N/A</v>
      </c>
      <c r="AH34" s="58" t="e">
        <f t="shared" si="35"/>
        <v>#N/A</v>
      </c>
      <c r="AI34" s="58" t="e">
        <f t="shared" si="35"/>
        <v>#N/A</v>
      </c>
      <c r="AJ34" s="58" t="e">
        <f t="shared" si="35"/>
        <v>#N/A</v>
      </c>
      <c r="AK34" s="58" t="e">
        <f t="shared" si="35"/>
        <v>#N/A</v>
      </c>
      <c r="AL34" s="58" t="e">
        <f t="shared" si="35"/>
        <v>#N/A</v>
      </c>
      <c r="AM34" s="58" t="e">
        <f t="shared" si="35"/>
        <v>#N/A</v>
      </c>
      <c r="AN34" s="58" t="e">
        <f t="shared" si="35"/>
        <v>#N/A</v>
      </c>
      <c r="AO34" s="58" t="e">
        <f t="shared" si="35"/>
        <v>#N/A</v>
      </c>
      <c r="AP34" s="58" t="e">
        <f t="shared" si="35"/>
        <v>#N/A</v>
      </c>
      <c r="AQ34" s="58" t="e">
        <f t="shared" si="35"/>
        <v>#N/A</v>
      </c>
      <c r="AR34" s="58" t="e">
        <f t="shared" si="35"/>
        <v>#N/A</v>
      </c>
      <c r="AS34" s="58" t="e">
        <f t="shared" si="35"/>
        <v>#N/A</v>
      </c>
      <c r="AT34" s="58" t="e">
        <f t="shared" si="35"/>
        <v>#N/A</v>
      </c>
      <c r="AU34" s="58" t="e">
        <f t="shared" si="35"/>
        <v>#N/A</v>
      </c>
      <c r="AV34" s="58" t="e">
        <f t="shared" si="35"/>
        <v>#N/A</v>
      </c>
      <c r="AW34" s="58" t="e">
        <f t="shared" si="35"/>
        <v>#N/A</v>
      </c>
      <c r="AX34" s="58" t="e">
        <f t="shared" si="35"/>
        <v>#N/A</v>
      </c>
      <c r="AY34" s="58" t="e">
        <f t="shared" si="35"/>
        <v>#N/A</v>
      </c>
      <c r="AZ34" s="58" t="e">
        <f t="shared" si="35"/>
        <v>#N/A</v>
      </c>
      <c r="BA34" s="58" t="e">
        <f t="shared" si="35"/>
        <v>#N/A</v>
      </c>
      <c r="BB34" s="58" t="e">
        <f t="shared" si="35"/>
        <v>#N/A</v>
      </c>
    </row>
    <row r="35" spans="1:54" s="69" customFormat="1" ht="12.75">
      <c r="A35" s="70" t="s">
        <v>36</v>
      </c>
      <c r="B35" s="81" t="s">
        <v>56</v>
      </c>
      <c r="C35" s="81" t="s">
        <v>56</v>
      </c>
      <c r="D35" s="81">
        <f aca="true" t="shared" si="36" ref="D35:AI35">IF(ISNUMBER(D30),(D34/(D3-1))^0.5,#N/A)</f>
        <v>0.03606399770327789</v>
      </c>
      <c r="E35" s="81">
        <f t="shared" si="36"/>
        <v>0.3064364694045428</v>
      </c>
      <c r="F35" s="81">
        <f>IF(ISNUMBER(F30),(F34/(F3-1))^0.5,#N/A)</f>
        <v>0.2812307697951519</v>
      </c>
      <c r="G35" s="81">
        <f t="shared" si="36"/>
        <v>0.3067997530555821</v>
      </c>
      <c r="H35" s="81">
        <f t="shared" si="36"/>
        <v>0.6264436148570516</v>
      </c>
      <c r="I35" s="81">
        <f t="shared" si="36"/>
        <v>0.7015459518037565</v>
      </c>
      <c r="J35" s="81">
        <f t="shared" si="36"/>
        <v>0.7238333776495043</v>
      </c>
      <c r="K35" s="81">
        <f t="shared" si="36"/>
        <v>0.7659943919083188</v>
      </c>
      <c r="L35" s="81">
        <f t="shared" si="36"/>
        <v>0.7768216591361731</v>
      </c>
      <c r="M35" s="81">
        <f t="shared" si="36"/>
        <v>0.8518074698521421</v>
      </c>
      <c r="N35" s="81">
        <f t="shared" si="36"/>
        <v>0.8160471676193608</v>
      </c>
      <c r="O35" s="81">
        <f t="shared" si="36"/>
        <v>0.7853275258111133</v>
      </c>
      <c r="P35" s="81">
        <f t="shared" si="36"/>
        <v>0.823883078299175</v>
      </c>
      <c r="Q35" s="81">
        <f t="shared" si="36"/>
        <v>0.862413449989265</v>
      </c>
      <c r="R35" s="81">
        <f t="shared" si="36"/>
        <v>0.8645684657079352</v>
      </c>
      <c r="S35" s="81">
        <f t="shared" si="36"/>
        <v>0.9279677276272802</v>
      </c>
      <c r="T35" s="81">
        <f t="shared" si="36"/>
        <v>0.9155284573758796</v>
      </c>
      <c r="U35" s="81">
        <f t="shared" si="36"/>
        <v>0.8876294585864647</v>
      </c>
      <c r="V35" s="81">
        <f t="shared" si="36"/>
        <v>0.8621451317013342</v>
      </c>
      <c r="W35" s="81">
        <f t="shared" si="36"/>
        <v>0.8406031817769791</v>
      </c>
      <c r="X35" s="81">
        <f t="shared" si="36"/>
        <v>0.820765540549194</v>
      </c>
      <c r="Y35" s="81">
        <f t="shared" si="36"/>
        <v>0.8011977093197626</v>
      </c>
      <c r="Z35" s="81">
        <f t="shared" si="36"/>
        <v>0.7921579232488988</v>
      </c>
      <c r="AA35" s="81">
        <f t="shared" si="36"/>
        <v>0.7761949194553655</v>
      </c>
      <c r="AB35" s="81">
        <f t="shared" si="36"/>
        <v>0.7742679437434558</v>
      </c>
      <c r="AC35" s="81" t="e">
        <f t="shared" si="36"/>
        <v>#N/A</v>
      </c>
      <c r="AD35" s="81" t="e">
        <f t="shared" si="36"/>
        <v>#N/A</v>
      </c>
      <c r="AE35" s="81" t="e">
        <f t="shared" si="36"/>
        <v>#N/A</v>
      </c>
      <c r="AF35" s="81" t="e">
        <f t="shared" si="36"/>
        <v>#N/A</v>
      </c>
      <c r="AG35" s="81" t="e">
        <f t="shared" si="36"/>
        <v>#N/A</v>
      </c>
      <c r="AH35" s="81" t="e">
        <f t="shared" si="36"/>
        <v>#N/A</v>
      </c>
      <c r="AI35" s="81" t="e">
        <f t="shared" si="36"/>
        <v>#N/A</v>
      </c>
      <c r="AJ35" s="81" t="e">
        <f aca="true" t="shared" si="37" ref="AJ35:BB35">IF(ISNUMBER(AJ30),(AJ34/(AJ3-1))^0.5,#N/A)</f>
        <v>#N/A</v>
      </c>
      <c r="AK35" s="81" t="e">
        <f t="shared" si="37"/>
        <v>#N/A</v>
      </c>
      <c r="AL35" s="81" t="e">
        <f t="shared" si="37"/>
        <v>#N/A</v>
      </c>
      <c r="AM35" s="81" t="e">
        <f t="shared" si="37"/>
        <v>#N/A</v>
      </c>
      <c r="AN35" s="81" t="e">
        <f t="shared" si="37"/>
        <v>#N/A</v>
      </c>
      <c r="AO35" s="81" t="e">
        <f t="shared" si="37"/>
        <v>#N/A</v>
      </c>
      <c r="AP35" s="81" t="e">
        <f t="shared" si="37"/>
        <v>#N/A</v>
      </c>
      <c r="AQ35" s="81" t="e">
        <f t="shared" si="37"/>
        <v>#N/A</v>
      </c>
      <c r="AR35" s="81" t="e">
        <f t="shared" si="37"/>
        <v>#N/A</v>
      </c>
      <c r="AS35" s="81" t="e">
        <f t="shared" si="37"/>
        <v>#N/A</v>
      </c>
      <c r="AT35" s="81" t="e">
        <f t="shared" si="37"/>
        <v>#N/A</v>
      </c>
      <c r="AU35" s="81" t="e">
        <f t="shared" si="37"/>
        <v>#N/A</v>
      </c>
      <c r="AV35" s="81" t="e">
        <f t="shared" si="37"/>
        <v>#N/A</v>
      </c>
      <c r="AW35" s="81" t="e">
        <f t="shared" si="37"/>
        <v>#N/A</v>
      </c>
      <c r="AX35" s="81" t="e">
        <f t="shared" si="37"/>
        <v>#N/A</v>
      </c>
      <c r="AY35" s="81" t="e">
        <f t="shared" si="37"/>
        <v>#N/A</v>
      </c>
      <c r="AZ35" s="81" t="e">
        <f t="shared" si="37"/>
        <v>#N/A</v>
      </c>
      <c r="BA35" s="81" t="e">
        <f t="shared" si="37"/>
        <v>#N/A</v>
      </c>
      <c r="BB35" s="81" t="e">
        <f t="shared" si="37"/>
        <v>#N/A</v>
      </c>
    </row>
    <row r="36" spans="1:54" s="69" customFormat="1" ht="12.75">
      <c r="A36" s="70" t="s">
        <v>37</v>
      </c>
      <c r="B36" s="62" t="s">
        <v>56</v>
      </c>
      <c r="C36" s="62" t="s">
        <v>56</v>
      </c>
      <c r="D36" s="62">
        <f>IF($B$26=0,"PD = 0",(($B$26-D10)/($B$26-(D10/D3)))^0.5)</f>
        <v>0.9923586223377339</v>
      </c>
      <c r="E36" s="62">
        <f>IF($B$26=0,"PD = 0",(($B$26-E10)/($B$26-(E10/E3)))^0.5)</f>
        <v>0.9867904093992133</v>
      </c>
      <c r="F36" s="62">
        <f aca="true" t="shared" si="38" ref="F36:BB36">IF($B$26=0,"PD = 0",(($B$26-F10)/($B$26-(F10/F3)))^0.5)</f>
        <v>0.9788207502443621</v>
      </c>
      <c r="G36" s="62">
        <f t="shared" si="38"/>
        <v>0.9689042056778292</v>
      </c>
      <c r="H36" s="62">
        <f t="shared" si="38"/>
        <v>0.9434814159163345</v>
      </c>
      <c r="I36" s="62">
        <f t="shared" si="38"/>
        <v>0.9388508895040298</v>
      </c>
      <c r="J36" s="62">
        <f t="shared" si="38"/>
        <v>0.9193186092176514</v>
      </c>
      <c r="K36" s="62">
        <f t="shared" si="38"/>
        <v>0.8933771219202372</v>
      </c>
      <c r="L36" s="62">
        <f t="shared" si="38"/>
        <v>0.8670125383453946</v>
      </c>
      <c r="M36" s="62">
        <f t="shared" si="38"/>
        <v>0.8211633089868569</v>
      </c>
      <c r="N36" s="62">
        <f t="shared" si="38"/>
        <v>0.7988170832114305</v>
      </c>
      <c r="O36" s="62">
        <f t="shared" si="38"/>
        <v>0.7863104917584116</v>
      </c>
      <c r="P36" s="62">
        <f t="shared" si="38"/>
        <v>0.7804801882783146</v>
      </c>
      <c r="Q36" s="62">
        <f t="shared" si="38"/>
        <v>0.7304508336762999</v>
      </c>
      <c r="R36" s="62">
        <f t="shared" si="38"/>
        <v>0.6875324236247431</v>
      </c>
      <c r="S36" s="62">
        <f t="shared" si="38"/>
        <v>0.5977819209538214</v>
      </c>
      <c r="T36" s="62">
        <f t="shared" si="38"/>
        <v>0.5448015645936933</v>
      </c>
      <c r="U36" s="62">
        <f t="shared" si="38"/>
        <v>0.5156342965474697</v>
      </c>
      <c r="V36" s="62">
        <f t="shared" si="38"/>
        <v>0.48542186939022086</v>
      </c>
      <c r="W36" s="62">
        <f t="shared" si="38"/>
        <v>0.45868752310473576</v>
      </c>
      <c r="X36" s="62">
        <f t="shared" si="38"/>
        <v>0.43078101722005496</v>
      </c>
      <c r="Y36" s="62">
        <f t="shared" si="38"/>
        <v>0.3984941879298371</v>
      </c>
      <c r="Z36" s="62">
        <f t="shared" si="38"/>
        <v>0.32403401059396814</v>
      </c>
      <c r="AA36" s="62">
        <f t="shared" si="38"/>
        <v>0.2531698594075843</v>
      </c>
      <c r="AB36" s="62">
        <f t="shared" si="38"/>
        <v>0</v>
      </c>
      <c r="AC36" s="62" t="e">
        <f t="shared" si="38"/>
        <v>#N/A</v>
      </c>
      <c r="AD36" s="62" t="e">
        <f t="shared" si="38"/>
        <v>#N/A</v>
      </c>
      <c r="AE36" s="62" t="e">
        <f t="shared" si="38"/>
        <v>#N/A</v>
      </c>
      <c r="AF36" s="62" t="e">
        <f t="shared" si="38"/>
        <v>#N/A</v>
      </c>
      <c r="AG36" s="62" t="e">
        <f t="shared" si="38"/>
        <v>#N/A</v>
      </c>
      <c r="AH36" s="62" t="e">
        <f t="shared" si="38"/>
        <v>#N/A</v>
      </c>
      <c r="AI36" s="62" t="e">
        <f t="shared" si="38"/>
        <v>#N/A</v>
      </c>
      <c r="AJ36" s="62" t="e">
        <f t="shared" si="38"/>
        <v>#N/A</v>
      </c>
      <c r="AK36" s="62" t="e">
        <f t="shared" si="38"/>
        <v>#N/A</v>
      </c>
      <c r="AL36" s="62" t="e">
        <f t="shared" si="38"/>
        <v>#N/A</v>
      </c>
      <c r="AM36" s="62" t="e">
        <f t="shared" si="38"/>
        <v>#N/A</v>
      </c>
      <c r="AN36" s="62" t="e">
        <f t="shared" si="38"/>
        <v>#N/A</v>
      </c>
      <c r="AO36" s="62" t="e">
        <f t="shared" si="38"/>
        <v>#N/A</v>
      </c>
      <c r="AP36" s="62" t="e">
        <f t="shared" si="38"/>
        <v>#N/A</v>
      </c>
      <c r="AQ36" s="62" t="e">
        <f t="shared" si="38"/>
        <v>#N/A</v>
      </c>
      <c r="AR36" s="62" t="e">
        <f t="shared" si="38"/>
        <v>#N/A</v>
      </c>
      <c r="AS36" s="62" t="e">
        <f t="shared" si="38"/>
        <v>#N/A</v>
      </c>
      <c r="AT36" s="62" t="e">
        <f t="shared" si="38"/>
        <v>#N/A</v>
      </c>
      <c r="AU36" s="62" t="e">
        <f t="shared" si="38"/>
        <v>#N/A</v>
      </c>
      <c r="AV36" s="62" t="e">
        <f t="shared" si="38"/>
        <v>#N/A</v>
      </c>
      <c r="AW36" s="62" t="e">
        <f t="shared" si="38"/>
        <v>#N/A</v>
      </c>
      <c r="AX36" s="62" t="e">
        <f t="shared" si="38"/>
        <v>#N/A</v>
      </c>
      <c r="AY36" s="62" t="e">
        <f t="shared" si="38"/>
        <v>#N/A</v>
      </c>
      <c r="AZ36" s="62" t="e">
        <f t="shared" si="38"/>
        <v>#N/A</v>
      </c>
      <c r="BA36" s="62" t="e">
        <f t="shared" si="38"/>
        <v>#N/A</v>
      </c>
      <c r="BB36" s="62" t="e">
        <f t="shared" si="38"/>
        <v>#N/A</v>
      </c>
    </row>
    <row r="37" spans="1:54" s="1" customFormat="1" ht="12.75">
      <c r="A37" s="70" t="s">
        <v>38</v>
      </c>
      <c r="B37" s="62" t="s">
        <v>56</v>
      </c>
      <c r="C37" s="62" t="s">
        <v>56</v>
      </c>
      <c r="D37" s="62">
        <f aca="true" t="shared" si="39" ref="D37:AI37">IF(ISBLANK(D10),"SPI(t)c",EXP(LN(D18)+D27*(D35/(D3^0.5))*D36))</f>
        <v>0.36947650640660584</v>
      </c>
      <c r="E37" s="62">
        <f t="shared" si="39"/>
        <v>0.4528608875822454</v>
      </c>
      <c r="F37" s="62">
        <f t="shared" si="39"/>
        <v>0.400002317492489</v>
      </c>
      <c r="G37" s="62">
        <f t="shared" si="39"/>
        <v>0.4203098426579569</v>
      </c>
      <c r="H37" s="62">
        <f t="shared" si="39"/>
        <v>0.7340782755226622</v>
      </c>
      <c r="I37" s="62">
        <f t="shared" si="39"/>
        <v>0.6600740198809275</v>
      </c>
      <c r="J37" s="62">
        <f t="shared" si="39"/>
        <v>0.7097694149380651</v>
      </c>
      <c r="K37" s="62">
        <f t="shared" si="39"/>
        <v>0.7899708171010744</v>
      </c>
      <c r="L37" s="62">
        <f t="shared" si="39"/>
        <v>0.8330567395375933</v>
      </c>
      <c r="M37" s="62">
        <f t="shared" si="39"/>
        <v>0.9707628999748379</v>
      </c>
      <c r="N37" s="62">
        <f t="shared" si="39"/>
        <v>0.9378122844957386</v>
      </c>
      <c r="O37" s="62">
        <f t="shared" si="39"/>
        <v>0.8785076992129477</v>
      </c>
      <c r="P37" s="62">
        <f t="shared" si="39"/>
        <v>0.8309926780385222</v>
      </c>
      <c r="Q37" s="62">
        <f t="shared" si="39"/>
        <v>0.9017210453617662</v>
      </c>
      <c r="R37" s="62">
        <f t="shared" si="39"/>
        <v>0.9253780279653343</v>
      </c>
      <c r="S37" s="62">
        <f t="shared" si="39"/>
        <v>1.0256226900785699</v>
      </c>
      <c r="T37" s="62">
        <f t="shared" si="39"/>
        <v>1.0234364965154508</v>
      </c>
      <c r="U37" s="62">
        <f t="shared" si="39"/>
        <v>0.9872565420838266</v>
      </c>
      <c r="V37" s="62">
        <f t="shared" si="39"/>
        <v>0.9547990800581524</v>
      </c>
      <c r="W37" s="62">
        <f t="shared" si="39"/>
        <v>0.922160664763933</v>
      </c>
      <c r="X37" s="62">
        <f t="shared" si="39"/>
        <v>0.8926089579770192</v>
      </c>
      <c r="Y37" s="62">
        <f t="shared" si="39"/>
        <v>0.8670564138679586</v>
      </c>
      <c r="Z37" s="62">
        <f t="shared" si="39"/>
        <v>0.8604700045824273</v>
      </c>
      <c r="AA37" s="62">
        <f t="shared" si="39"/>
        <v>0.8430013021217206</v>
      </c>
      <c r="AB37" s="62">
        <f t="shared" si="39"/>
        <v>0.8076923076923077</v>
      </c>
      <c r="AC37" s="62" t="e">
        <f t="shared" si="39"/>
        <v>#N/A</v>
      </c>
      <c r="AD37" s="62" t="e">
        <f t="shared" si="39"/>
        <v>#N/A</v>
      </c>
      <c r="AE37" s="62" t="e">
        <f t="shared" si="39"/>
        <v>#N/A</v>
      </c>
      <c r="AF37" s="62" t="e">
        <f t="shared" si="39"/>
        <v>#N/A</v>
      </c>
      <c r="AG37" s="62" t="e">
        <f t="shared" si="39"/>
        <v>#N/A</v>
      </c>
      <c r="AH37" s="62" t="e">
        <f t="shared" si="39"/>
        <v>#N/A</v>
      </c>
      <c r="AI37" s="62" t="e">
        <f t="shared" si="39"/>
        <v>#N/A</v>
      </c>
      <c r="AJ37" s="62" t="e">
        <f aca="true" t="shared" si="40" ref="AJ37:BB37">IF(ISBLANK(AJ10),"SPI(t)c",EXP(LN(AJ18)+AJ27*(AJ35/(AJ3^0.5))*AJ36))</f>
        <v>#N/A</v>
      </c>
      <c r="AK37" s="62" t="e">
        <f t="shared" si="40"/>
        <v>#N/A</v>
      </c>
      <c r="AL37" s="62" t="e">
        <f t="shared" si="40"/>
        <v>#N/A</v>
      </c>
      <c r="AM37" s="62" t="e">
        <f t="shared" si="40"/>
        <v>#N/A</v>
      </c>
      <c r="AN37" s="62" t="e">
        <f t="shared" si="40"/>
        <v>#N/A</v>
      </c>
      <c r="AO37" s="62" t="e">
        <f t="shared" si="40"/>
        <v>#N/A</v>
      </c>
      <c r="AP37" s="62" t="e">
        <f t="shared" si="40"/>
        <v>#N/A</v>
      </c>
      <c r="AQ37" s="62" t="e">
        <f t="shared" si="40"/>
        <v>#N/A</v>
      </c>
      <c r="AR37" s="62" t="e">
        <f t="shared" si="40"/>
        <v>#N/A</v>
      </c>
      <c r="AS37" s="62" t="e">
        <f t="shared" si="40"/>
        <v>#N/A</v>
      </c>
      <c r="AT37" s="62" t="e">
        <f t="shared" si="40"/>
        <v>#N/A</v>
      </c>
      <c r="AU37" s="62" t="e">
        <f t="shared" si="40"/>
        <v>#N/A</v>
      </c>
      <c r="AV37" s="62" t="e">
        <f t="shared" si="40"/>
        <v>#N/A</v>
      </c>
      <c r="AW37" s="62" t="e">
        <f t="shared" si="40"/>
        <v>#N/A</v>
      </c>
      <c r="AX37" s="62" t="e">
        <f t="shared" si="40"/>
        <v>#N/A</v>
      </c>
      <c r="AY37" s="62" t="e">
        <f t="shared" si="40"/>
        <v>#N/A</v>
      </c>
      <c r="AZ37" s="62" t="e">
        <f t="shared" si="40"/>
        <v>#N/A</v>
      </c>
      <c r="BA37" s="62" t="e">
        <f t="shared" si="40"/>
        <v>#N/A</v>
      </c>
      <c r="BB37" s="62" t="e">
        <f t="shared" si="40"/>
        <v>#N/A</v>
      </c>
    </row>
    <row r="38" spans="1:54" s="1" customFormat="1" ht="12.75">
      <c r="A38" s="70" t="s">
        <v>39</v>
      </c>
      <c r="B38" s="62" t="s">
        <v>56</v>
      </c>
      <c r="C38" s="62" t="s">
        <v>56</v>
      </c>
      <c r="D38" s="62">
        <f aca="true" t="shared" si="41" ref="D38:AI38">IF(ISBLANK(D10),"SPI(t)c",EXP(LN(D18)-D27*(D35/(D3^0.5))*D36))</f>
        <v>0.2684145495577638</v>
      </c>
      <c r="E38" s="62">
        <f t="shared" si="41"/>
        <v>0.16337019338020167</v>
      </c>
      <c r="F38" s="62">
        <f t="shared" si="41"/>
        <v>0.20927503991472854</v>
      </c>
      <c r="G38" s="62">
        <f t="shared" si="41"/>
        <v>0.23845557893869535</v>
      </c>
      <c r="H38" s="62">
        <f t="shared" si="41"/>
        <v>0.27760319892371443</v>
      </c>
      <c r="I38" s="62">
        <f t="shared" si="41"/>
        <v>0.25085152923606363</v>
      </c>
      <c r="J38" s="62">
        <f t="shared" si="41"/>
        <v>0.2910454016549452</v>
      </c>
      <c r="K38" s="62">
        <f t="shared" si="41"/>
        <v>0.33820191043690107</v>
      </c>
      <c r="L38" s="62">
        <f t="shared" si="41"/>
        <v>0.3815549220437867</v>
      </c>
      <c r="M38" s="62">
        <f t="shared" si="41"/>
        <v>0.4519581480545088</v>
      </c>
      <c r="N38" s="62">
        <f t="shared" si="41"/>
        <v>0.4770650729422817</v>
      </c>
      <c r="O38" s="62">
        <f t="shared" si="41"/>
        <v>0.4771024550986257</v>
      </c>
      <c r="P38" s="62">
        <f t="shared" si="41"/>
        <v>0.45211278899897206</v>
      </c>
      <c r="Q38" s="62">
        <f t="shared" si="41"/>
        <v>0.5084373697202322</v>
      </c>
      <c r="R38" s="62">
        <f t="shared" si="41"/>
        <v>0.5495936854365813</v>
      </c>
      <c r="S38" s="62">
        <f t="shared" si="41"/>
        <v>0.6411561853376243</v>
      </c>
      <c r="T38" s="62">
        <f t="shared" si="41"/>
        <v>0.6798631299395916</v>
      </c>
      <c r="U38" s="62">
        <f t="shared" si="41"/>
        <v>0.6859264213094253</v>
      </c>
      <c r="V38" s="62">
        <f t="shared" si="41"/>
        <v>0.690817159284288</v>
      </c>
      <c r="W38" s="62">
        <f t="shared" si="41"/>
        <v>0.6898586277553322</v>
      </c>
      <c r="X38" s="62">
        <f t="shared" si="41"/>
        <v>0.688644033598162</v>
      </c>
      <c r="Y38" s="62">
        <f t="shared" si="41"/>
        <v>0.6898494118680464</v>
      </c>
      <c r="Z38" s="62">
        <f t="shared" si="41"/>
        <v>0.7190129055067436</v>
      </c>
      <c r="AA38" s="62">
        <f t="shared" si="41"/>
        <v>0.7369255757930349</v>
      </c>
      <c r="AB38" s="62">
        <f t="shared" si="41"/>
        <v>0.8076923076923077</v>
      </c>
      <c r="AC38" s="62" t="e">
        <f t="shared" si="41"/>
        <v>#N/A</v>
      </c>
      <c r="AD38" s="62" t="e">
        <f t="shared" si="41"/>
        <v>#N/A</v>
      </c>
      <c r="AE38" s="62" t="e">
        <f t="shared" si="41"/>
        <v>#N/A</v>
      </c>
      <c r="AF38" s="62" t="e">
        <f t="shared" si="41"/>
        <v>#N/A</v>
      </c>
      <c r="AG38" s="62" t="e">
        <f t="shared" si="41"/>
        <v>#N/A</v>
      </c>
      <c r="AH38" s="62" t="e">
        <f t="shared" si="41"/>
        <v>#N/A</v>
      </c>
      <c r="AI38" s="62" t="e">
        <f t="shared" si="41"/>
        <v>#N/A</v>
      </c>
      <c r="AJ38" s="62" t="e">
        <f aca="true" t="shared" si="42" ref="AJ38:BB38">IF(ISBLANK(AJ10),"SPI(t)c",EXP(LN(AJ18)-AJ27*(AJ35/(AJ3^0.5))*AJ36))</f>
        <v>#N/A</v>
      </c>
      <c r="AK38" s="62" t="e">
        <f t="shared" si="42"/>
        <v>#N/A</v>
      </c>
      <c r="AL38" s="62" t="e">
        <f t="shared" si="42"/>
        <v>#N/A</v>
      </c>
      <c r="AM38" s="62" t="e">
        <f t="shared" si="42"/>
        <v>#N/A</v>
      </c>
      <c r="AN38" s="62" t="e">
        <f t="shared" si="42"/>
        <v>#N/A</v>
      </c>
      <c r="AO38" s="62" t="e">
        <f t="shared" si="42"/>
        <v>#N/A</v>
      </c>
      <c r="AP38" s="62" t="e">
        <f t="shared" si="42"/>
        <v>#N/A</v>
      </c>
      <c r="AQ38" s="62" t="e">
        <f t="shared" si="42"/>
        <v>#N/A</v>
      </c>
      <c r="AR38" s="62" t="e">
        <f t="shared" si="42"/>
        <v>#N/A</v>
      </c>
      <c r="AS38" s="62" t="e">
        <f t="shared" si="42"/>
        <v>#N/A</v>
      </c>
      <c r="AT38" s="62" t="e">
        <f t="shared" si="42"/>
        <v>#N/A</v>
      </c>
      <c r="AU38" s="62" t="e">
        <f t="shared" si="42"/>
        <v>#N/A</v>
      </c>
      <c r="AV38" s="62" t="e">
        <f t="shared" si="42"/>
        <v>#N/A</v>
      </c>
      <c r="AW38" s="62" t="e">
        <f t="shared" si="42"/>
        <v>#N/A</v>
      </c>
      <c r="AX38" s="62" t="e">
        <f t="shared" si="42"/>
        <v>#N/A</v>
      </c>
      <c r="AY38" s="62" t="e">
        <f t="shared" si="42"/>
        <v>#N/A</v>
      </c>
      <c r="AZ38" s="62" t="e">
        <f t="shared" si="42"/>
        <v>#N/A</v>
      </c>
      <c r="BA38" s="62" t="e">
        <f t="shared" si="42"/>
        <v>#N/A</v>
      </c>
      <c r="BB38" s="62" t="e">
        <f t="shared" si="42"/>
        <v>#N/A</v>
      </c>
    </row>
    <row r="39" spans="1:54" s="1" customFormat="1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</row>
    <row r="40" spans="1:54" s="1" customFormat="1" ht="14.25">
      <c r="A40" s="96" t="s">
        <v>47</v>
      </c>
      <c r="B40" s="94" t="e">
        <v>#N/A</v>
      </c>
      <c r="C40" s="94" t="e">
        <v>#N/A</v>
      </c>
      <c r="D40" s="94">
        <f>IF($B$26=0,#N/A,$B$26/D38)</f>
        <v>78.23718958081564</v>
      </c>
      <c r="E40" s="94">
        <f aca="true" t="shared" si="43" ref="E40:BB40">IF($B$26=0,#N/A,$B$26/E38)</f>
        <v>128.54241992067645</v>
      </c>
      <c r="F40" s="94">
        <f t="shared" si="43"/>
        <v>100.34641497885599</v>
      </c>
      <c r="G40" s="94">
        <f t="shared" si="43"/>
        <v>88.06671705256642</v>
      </c>
      <c r="H40" s="94">
        <f t="shared" si="43"/>
        <v>75.64754326109482</v>
      </c>
      <c r="I40" s="94">
        <f t="shared" si="43"/>
        <v>83.71485740570458</v>
      </c>
      <c r="J40" s="94">
        <f t="shared" si="43"/>
        <v>72.1536910756521</v>
      </c>
      <c r="K40" s="94">
        <f t="shared" si="43"/>
        <v>62.09308508302471</v>
      </c>
      <c r="L40" s="94">
        <f t="shared" si="43"/>
        <v>55.037948108529626</v>
      </c>
      <c r="M40" s="94">
        <f t="shared" si="43"/>
        <v>46.46447926737517</v>
      </c>
      <c r="N40" s="94">
        <f t="shared" si="43"/>
        <v>44.01915208439649</v>
      </c>
      <c r="O40" s="94">
        <f t="shared" si="43"/>
        <v>44.015703075053175</v>
      </c>
      <c r="P40" s="94">
        <f t="shared" si="43"/>
        <v>46.44858652748208</v>
      </c>
      <c r="Q40" s="94">
        <f t="shared" si="43"/>
        <v>41.303022261237906</v>
      </c>
      <c r="R40" s="94">
        <f t="shared" si="43"/>
        <v>38.210045996649704</v>
      </c>
      <c r="S40" s="94">
        <f t="shared" si="43"/>
        <v>32.75332981298727</v>
      </c>
      <c r="T40" s="94">
        <f t="shared" si="43"/>
        <v>30.888570177155994</v>
      </c>
      <c r="U40" s="94">
        <f t="shared" si="43"/>
        <v>30.615528645056788</v>
      </c>
      <c r="V40" s="94">
        <f t="shared" si="43"/>
        <v>30.398781671487104</v>
      </c>
      <c r="W40" s="94">
        <f t="shared" si="43"/>
        <v>30.44101958734643</v>
      </c>
      <c r="X40" s="94">
        <f t="shared" si="43"/>
        <v>30.49470985797277</v>
      </c>
      <c r="Y40" s="94">
        <f t="shared" si="43"/>
        <v>30.44142625726679</v>
      </c>
      <c r="Z40" s="94">
        <f t="shared" si="43"/>
        <v>29.206708028696216</v>
      </c>
      <c r="AA40" s="94">
        <f t="shared" si="43"/>
        <v>28.496771844838015</v>
      </c>
      <c r="AB40" s="94">
        <f t="shared" si="43"/>
        <v>26</v>
      </c>
      <c r="AC40" s="94" t="e">
        <f t="shared" si="43"/>
        <v>#N/A</v>
      </c>
      <c r="AD40" s="94" t="e">
        <f t="shared" si="43"/>
        <v>#N/A</v>
      </c>
      <c r="AE40" s="94" t="e">
        <f t="shared" si="43"/>
        <v>#N/A</v>
      </c>
      <c r="AF40" s="94" t="e">
        <f t="shared" si="43"/>
        <v>#N/A</v>
      </c>
      <c r="AG40" s="94" t="e">
        <f t="shared" si="43"/>
        <v>#N/A</v>
      </c>
      <c r="AH40" s="94" t="e">
        <f t="shared" si="43"/>
        <v>#N/A</v>
      </c>
      <c r="AI40" s="94" t="e">
        <f t="shared" si="43"/>
        <v>#N/A</v>
      </c>
      <c r="AJ40" s="94" t="e">
        <f t="shared" si="43"/>
        <v>#N/A</v>
      </c>
      <c r="AK40" s="94" t="e">
        <f t="shared" si="43"/>
        <v>#N/A</v>
      </c>
      <c r="AL40" s="94" t="e">
        <f t="shared" si="43"/>
        <v>#N/A</v>
      </c>
      <c r="AM40" s="94" t="e">
        <f t="shared" si="43"/>
        <v>#N/A</v>
      </c>
      <c r="AN40" s="94" t="e">
        <f t="shared" si="43"/>
        <v>#N/A</v>
      </c>
      <c r="AO40" s="94" t="e">
        <f t="shared" si="43"/>
        <v>#N/A</v>
      </c>
      <c r="AP40" s="94" t="e">
        <f t="shared" si="43"/>
        <v>#N/A</v>
      </c>
      <c r="AQ40" s="94" t="e">
        <f t="shared" si="43"/>
        <v>#N/A</v>
      </c>
      <c r="AR40" s="94" t="e">
        <f t="shared" si="43"/>
        <v>#N/A</v>
      </c>
      <c r="AS40" s="94" t="e">
        <f t="shared" si="43"/>
        <v>#N/A</v>
      </c>
      <c r="AT40" s="94" t="e">
        <f t="shared" si="43"/>
        <v>#N/A</v>
      </c>
      <c r="AU40" s="94" t="e">
        <f t="shared" si="43"/>
        <v>#N/A</v>
      </c>
      <c r="AV40" s="94" t="e">
        <f t="shared" si="43"/>
        <v>#N/A</v>
      </c>
      <c r="AW40" s="94" t="e">
        <f t="shared" si="43"/>
        <v>#N/A</v>
      </c>
      <c r="AX40" s="94" t="e">
        <f t="shared" si="43"/>
        <v>#N/A</v>
      </c>
      <c r="AY40" s="94" t="e">
        <f t="shared" si="43"/>
        <v>#N/A</v>
      </c>
      <c r="AZ40" s="94" t="e">
        <f t="shared" si="43"/>
        <v>#N/A</v>
      </c>
      <c r="BA40" s="94" t="e">
        <f t="shared" si="43"/>
        <v>#N/A</v>
      </c>
      <c r="BB40" s="94" t="e">
        <f t="shared" si="43"/>
        <v>#N/A</v>
      </c>
    </row>
    <row r="41" spans="1:54" s="69" customFormat="1" ht="14.25">
      <c r="A41" s="96" t="s">
        <v>48</v>
      </c>
      <c r="B41" s="94" t="e">
        <v>#N/A</v>
      </c>
      <c r="C41" s="94" t="e">
        <v>#N/A</v>
      </c>
      <c r="D41" s="94">
        <f>IF($B$26=0,#N/A,$B$26/D37)</f>
        <v>56.83717269127167</v>
      </c>
      <c r="E41" s="94">
        <f aca="true" t="shared" si="44" ref="E41:BB41">IF($B$26=0,#N/A,$B$26/E37)</f>
        <v>46.3718562936971</v>
      </c>
      <c r="F41" s="94">
        <f t="shared" si="44"/>
        <v>52.499695830873094</v>
      </c>
      <c r="G41" s="94">
        <f t="shared" si="44"/>
        <v>49.96314116081633</v>
      </c>
      <c r="H41" s="94">
        <f t="shared" si="44"/>
        <v>28.60730347189207</v>
      </c>
      <c r="I41" s="94">
        <f t="shared" si="44"/>
        <v>31.81461376678368</v>
      </c>
      <c r="J41" s="94">
        <f t="shared" si="44"/>
        <v>29.587073714401278</v>
      </c>
      <c r="K41" s="94">
        <f t="shared" si="44"/>
        <v>26.583260476713424</v>
      </c>
      <c r="L41" s="94">
        <f t="shared" si="44"/>
        <v>25.208366973486726</v>
      </c>
      <c r="M41" s="94">
        <f t="shared" si="44"/>
        <v>21.63247070993784</v>
      </c>
      <c r="N41" s="94">
        <f t="shared" si="44"/>
        <v>22.392540967078176</v>
      </c>
      <c r="O41" s="94">
        <f t="shared" si="44"/>
        <v>23.904172972887814</v>
      </c>
      <c r="P41" s="94">
        <f t="shared" si="44"/>
        <v>25.270980785978125</v>
      </c>
      <c r="Q41" s="94">
        <f t="shared" si="44"/>
        <v>23.288798800936156</v>
      </c>
      <c r="R41" s="94">
        <f t="shared" si="44"/>
        <v>22.693428377777177</v>
      </c>
      <c r="S41" s="94">
        <f t="shared" si="44"/>
        <v>20.47536604166904</v>
      </c>
      <c r="T41" s="94">
        <f t="shared" si="44"/>
        <v>20.51910408852902</v>
      </c>
      <c r="U41" s="94">
        <f t="shared" si="44"/>
        <v>21.271066946464376</v>
      </c>
      <c r="V41" s="94">
        <f t="shared" si="44"/>
        <v>21.99415608854691</v>
      </c>
      <c r="W41" s="94">
        <f t="shared" si="44"/>
        <v>22.77260438708461</v>
      </c>
      <c r="X41" s="94">
        <f t="shared" si="44"/>
        <v>23.526539603180478</v>
      </c>
      <c r="Y41" s="94">
        <f t="shared" si="44"/>
        <v>24.219877350677237</v>
      </c>
      <c r="Z41" s="94">
        <f t="shared" si="44"/>
        <v>24.405266759055678</v>
      </c>
      <c r="AA41" s="94">
        <f t="shared" si="44"/>
        <v>24.91099355024225</v>
      </c>
      <c r="AB41" s="94">
        <f t="shared" si="44"/>
        <v>26</v>
      </c>
      <c r="AC41" s="94" t="e">
        <f t="shared" si="44"/>
        <v>#N/A</v>
      </c>
      <c r="AD41" s="94" t="e">
        <f t="shared" si="44"/>
        <v>#N/A</v>
      </c>
      <c r="AE41" s="94" t="e">
        <f t="shared" si="44"/>
        <v>#N/A</v>
      </c>
      <c r="AF41" s="94" t="e">
        <f t="shared" si="44"/>
        <v>#N/A</v>
      </c>
      <c r="AG41" s="94" t="e">
        <f t="shared" si="44"/>
        <v>#N/A</v>
      </c>
      <c r="AH41" s="94" t="e">
        <f t="shared" si="44"/>
        <v>#N/A</v>
      </c>
      <c r="AI41" s="94" t="e">
        <f t="shared" si="44"/>
        <v>#N/A</v>
      </c>
      <c r="AJ41" s="94" t="e">
        <f t="shared" si="44"/>
        <v>#N/A</v>
      </c>
      <c r="AK41" s="94" t="e">
        <f t="shared" si="44"/>
        <v>#N/A</v>
      </c>
      <c r="AL41" s="94" t="e">
        <f t="shared" si="44"/>
        <v>#N/A</v>
      </c>
      <c r="AM41" s="94" t="e">
        <f t="shared" si="44"/>
        <v>#N/A</v>
      </c>
      <c r="AN41" s="94" t="e">
        <f t="shared" si="44"/>
        <v>#N/A</v>
      </c>
      <c r="AO41" s="94" t="e">
        <f t="shared" si="44"/>
        <v>#N/A</v>
      </c>
      <c r="AP41" s="94" t="e">
        <f t="shared" si="44"/>
        <v>#N/A</v>
      </c>
      <c r="AQ41" s="94" t="e">
        <f t="shared" si="44"/>
        <v>#N/A</v>
      </c>
      <c r="AR41" s="94" t="e">
        <f t="shared" si="44"/>
        <v>#N/A</v>
      </c>
      <c r="AS41" s="94" t="e">
        <f t="shared" si="44"/>
        <v>#N/A</v>
      </c>
      <c r="AT41" s="94" t="e">
        <f t="shared" si="44"/>
        <v>#N/A</v>
      </c>
      <c r="AU41" s="94" t="e">
        <f t="shared" si="44"/>
        <v>#N/A</v>
      </c>
      <c r="AV41" s="94" t="e">
        <f t="shared" si="44"/>
        <v>#N/A</v>
      </c>
      <c r="AW41" s="94" t="e">
        <f t="shared" si="44"/>
        <v>#N/A</v>
      </c>
      <c r="AX41" s="94" t="e">
        <f t="shared" si="44"/>
        <v>#N/A</v>
      </c>
      <c r="AY41" s="94" t="e">
        <f t="shared" si="44"/>
        <v>#N/A</v>
      </c>
      <c r="AZ41" s="94" t="e">
        <f t="shared" si="44"/>
        <v>#N/A</v>
      </c>
      <c r="BA41" s="94" t="e">
        <f t="shared" si="44"/>
        <v>#N/A</v>
      </c>
      <c r="BB41" s="94" t="e">
        <f t="shared" si="44"/>
        <v>#N/A</v>
      </c>
    </row>
    <row r="42" spans="1:54" s="71" customFormat="1" ht="12.75">
      <c r="A42" s="96" t="s">
        <v>40</v>
      </c>
      <c r="B42" s="94" t="e">
        <v>#N/A</v>
      </c>
      <c r="C42" s="94">
        <f>IF($B$26=0,#N/A,$B$26/C18)</f>
        <v>68.42867232835212</v>
      </c>
      <c r="D42" s="94">
        <f>IF($B$26=0,#N/A,$B$26/D18)</f>
        <v>66.68418594452946</v>
      </c>
      <c r="E42" s="94">
        <f aca="true" t="shared" si="45" ref="E42:BB42">IF($B$26=0,#N/A,$B$26/E18)</f>
        <v>77.20589759989632</v>
      </c>
      <c r="F42" s="94">
        <f t="shared" si="45"/>
        <v>72.58206571949097</v>
      </c>
      <c r="G42" s="94">
        <f t="shared" si="45"/>
        <v>66.33317281471652</v>
      </c>
      <c r="H42" s="94">
        <f t="shared" si="45"/>
        <v>46.51958971200438</v>
      </c>
      <c r="I42" s="94">
        <f t="shared" si="45"/>
        <v>51.60771119613678</v>
      </c>
      <c r="J42" s="94">
        <f t="shared" si="45"/>
        <v>46.20407532481801</v>
      </c>
      <c r="K42" s="94">
        <f t="shared" si="45"/>
        <v>40.62802794333949</v>
      </c>
      <c r="L42" s="94">
        <f t="shared" si="45"/>
        <v>37.24804415519739</v>
      </c>
      <c r="M42" s="94">
        <f t="shared" si="45"/>
        <v>31.703966420686346</v>
      </c>
      <c r="N42" s="94">
        <f t="shared" si="45"/>
        <v>31.39587021227303</v>
      </c>
      <c r="O42" s="94">
        <f t="shared" si="45"/>
        <v>32.43700016692883</v>
      </c>
      <c r="P42" s="94">
        <f t="shared" si="45"/>
        <v>34.2607842536017</v>
      </c>
      <c r="Q42" s="94">
        <f t="shared" si="45"/>
        <v>31.014476866659493</v>
      </c>
      <c r="R42" s="94">
        <f t="shared" si="45"/>
        <v>29.44684944330279</v>
      </c>
      <c r="S42" s="94">
        <f t="shared" si="45"/>
        <v>25.896648760108434</v>
      </c>
      <c r="T42" s="94">
        <f t="shared" si="45"/>
        <v>25.17549972911952</v>
      </c>
      <c r="U42" s="94">
        <f t="shared" si="45"/>
        <v>25.519109690786642</v>
      </c>
      <c r="V42" s="94">
        <f t="shared" si="45"/>
        <v>25.857214640876272</v>
      </c>
      <c r="W42" s="94">
        <f t="shared" si="45"/>
        <v>26.3290960004732</v>
      </c>
      <c r="X42" s="94">
        <f t="shared" si="45"/>
        <v>26.784977117053778</v>
      </c>
      <c r="Y42" s="94">
        <f t="shared" si="45"/>
        <v>27.15304053565065</v>
      </c>
      <c r="Z42" s="94">
        <f t="shared" si="45"/>
        <v>26.69826774519621</v>
      </c>
      <c r="AA42" s="94">
        <f t="shared" si="45"/>
        <v>26.643627749041322</v>
      </c>
      <c r="AB42" s="94">
        <f t="shared" si="45"/>
        <v>26</v>
      </c>
      <c r="AC42" s="94" t="e">
        <f t="shared" si="45"/>
        <v>#N/A</v>
      </c>
      <c r="AD42" s="94" t="e">
        <f t="shared" si="45"/>
        <v>#N/A</v>
      </c>
      <c r="AE42" s="94" t="e">
        <f t="shared" si="45"/>
        <v>#N/A</v>
      </c>
      <c r="AF42" s="94" t="e">
        <f t="shared" si="45"/>
        <v>#N/A</v>
      </c>
      <c r="AG42" s="94" t="e">
        <f t="shared" si="45"/>
        <v>#N/A</v>
      </c>
      <c r="AH42" s="94" t="e">
        <f t="shared" si="45"/>
        <v>#N/A</v>
      </c>
      <c r="AI42" s="94" t="e">
        <f t="shared" si="45"/>
        <v>#N/A</v>
      </c>
      <c r="AJ42" s="94" t="e">
        <f t="shared" si="45"/>
        <v>#N/A</v>
      </c>
      <c r="AK42" s="94" t="e">
        <f t="shared" si="45"/>
        <v>#N/A</v>
      </c>
      <c r="AL42" s="94" t="e">
        <f t="shared" si="45"/>
        <v>#N/A</v>
      </c>
      <c r="AM42" s="94" t="e">
        <f t="shared" si="45"/>
        <v>#N/A</v>
      </c>
      <c r="AN42" s="94" t="e">
        <f t="shared" si="45"/>
        <v>#N/A</v>
      </c>
      <c r="AO42" s="94" t="e">
        <f t="shared" si="45"/>
        <v>#N/A</v>
      </c>
      <c r="AP42" s="94" t="e">
        <f t="shared" si="45"/>
        <v>#N/A</v>
      </c>
      <c r="AQ42" s="94" t="e">
        <f t="shared" si="45"/>
        <v>#N/A</v>
      </c>
      <c r="AR42" s="94" t="e">
        <f t="shared" si="45"/>
        <v>#N/A</v>
      </c>
      <c r="AS42" s="94" t="e">
        <f t="shared" si="45"/>
        <v>#N/A</v>
      </c>
      <c r="AT42" s="94" t="e">
        <f t="shared" si="45"/>
        <v>#N/A</v>
      </c>
      <c r="AU42" s="94" t="e">
        <f t="shared" si="45"/>
        <v>#N/A</v>
      </c>
      <c r="AV42" s="94" t="e">
        <f t="shared" si="45"/>
        <v>#N/A</v>
      </c>
      <c r="AW42" s="94" t="e">
        <f t="shared" si="45"/>
        <v>#N/A</v>
      </c>
      <c r="AX42" s="94" t="e">
        <f t="shared" si="45"/>
        <v>#N/A</v>
      </c>
      <c r="AY42" s="94" t="e">
        <f t="shared" si="45"/>
        <v>#N/A</v>
      </c>
      <c r="AZ42" s="94" t="e">
        <f t="shared" si="45"/>
        <v>#N/A</v>
      </c>
      <c r="BA42" s="94" t="e">
        <f t="shared" si="45"/>
        <v>#N/A</v>
      </c>
      <c r="BB42" s="94" t="e">
        <f t="shared" si="45"/>
        <v>#N/A</v>
      </c>
    </row>
    <row r="43" spans="1:54" ht="12.75">
      <c r="A43" s="56"/>
      <c r="B43" s="19"/>
      <c r="C43" s="19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</row>
    <row r="44" spans="1:54" ht="12.75">
      <c r="A44" s="80" t="s">
        <v>54</v>
      </c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54"/>
    </row>
    <row r="45" spans="1:54" s="1" customFormat="1" ht="12.75">
      <c r="A45" s="70" t="s">
        <v>61</v>
      </c>
      <c r="B45" s="68" t="s">
        <v>56</v>
      </c>
      <c r="C45" s="99">
        <f>IF(ISNUMBER(C19),IF(C19&lt;=0,"ERR",LN(C19)),"ERR")</f>
        <v>-0.548610706516602</v>
      </c>
      <c r="D45" s="99">
        <f aca="true" t="shared" si="46" ref="D45:BB45">IF(ISNUMBER(D19),IF(D19&lt;=0,"ERR",LN(D19)),"ERR")</f>
        <v>-0.37354111082727665</v>
      </c>
      <c r="E45" s="99">
        <f t="shared" si="46"/>
        <v>-0.5613301206469564</v>
      </c>
      <c r="F45" s="99">
        <f t="shared" si="46"/>
        <v>-0.5865571673751551</v>
      </c>
      <c r="G45" s="99">
        <f t="shared" si="46"/>
        <v>-0.5675436239759416</v>
      </c>
      <c r="H45" s="99">
        <f t="shared" si="46"/>
        <v>-0.31858277090695747</v>
      </c>
      <c r="I45" s="99">
        <f t="shared" si="46"/>
        <v>-0.3042547875021193</v>
      </c>
      <c r="J45" s="99">
        <f t="shared" si="46"/>
        <v>-0.35450555444463017</v>
      </c>
      <c r="K45" s="99">
        <f t="shared" si="46"/>
        <v>-0.2543751538465485</v>
      </c>
      <c r="L45" s="99">
        <f t="shared" si="46"/>
        <v>-0.22489226991251837</v>
      </c>
      <c r="M45" s="99">
        <f t="shared" si="46"/>
        <v>-0.24432818516391214</v>
      </c>
      <c r="N45" s="99">
        <f t="shared" si="46"/>
        <v>-0.26792758468426153</v>
      </c>
      <c r="O45" s="99">
        <f t="shared" si="46"/>
        <v>-0.332635530310903</v>
      </c>
      <c r="P45" s="99">
        <f t="shared" si="46"/>
        <v>-0.3261848259224902</v>
      </c>
      <c r="Q45" s="99">
        <f t="shared" si="46"/>
        <v>-0.2713282214149348</v>
      </c>
      <c r="R45" s="99">
        <f t="shared" si="46"/>
        <v>-0.2095398517807858</v>
      </c>
      <c r="S45" s="99">
        <f t="shared" si="46"/>
        <v>-0.13423379388872986</v>
      </c>
      <c r="T45" s="99">
        <f t="shared" si="46"/>
        <v>-0.10986940261085404</v>
      </c>
      <c r="U45" s="99">
        <f t="shared" si="46"/>
        <v>-0.12066687124022213</v>
      </c>
      <c r="V45" s="99">
        <f t="shared" si="46"/>
        <v>-0.12146224340718768</v>
      </c>
      <c r="W45" s="99">
        <f t="shared" si="46"/>
        <v>-0.13185134516648855</v>
      </c>
      <c r="X45" s="99">
        <f t="shared" si="46"/>
        <v>-0.1381564759971524</v>
      </c>
      <c r="Y45" s="99">
        <f t="shared" si="46"/>
        <v>-0.1424900627626887</v>
      </c>
      <c r="Z45" s="99">
        <f t="shared" si="46"/>
        <v>-0.12034798279544173</v>
      </c>
      <c r="AA45" s="99">
        <f t="shared" si="46"/>
        <v>-0.12406349332209106</v>
      </c>
      <c r="AB45" s="99">
        <f t="shared" si="46"/>
        <v>-0.14253959545196412</v>
      </c>
      <c r="AC45" s="99" t="str">
        <f t="shared" si="46"/>
        <v>ERR</v>
      </c>
      <c r="AD45" s="99" t="str">
        <f t="shared" si="46"/>
        <v>ERR</v>
      </c>
      <c r="AE45" s="99" t="str">
        <f t="shared" si="46"/>
        <v>ERR</v>
      </c>
      <c r="AF45" s="99" t="str">
        <f t="shared" si="46"/>
        <v>ERR</v>
      </c>
      <c r="AG45" s="99" t="str">
        <f t="shared" si="46"/>
        <v>ERR</v>
      </c>
      <c r="AH45" s="99" t="str">
        <f t="shared" si="46"/>
        <v>ERR</v>
      </c>
      <c r="AI45" s="99" t="str">
        <f t="shared" si="46"/>
        <v>ERR</v>
      </c>
      <c r="AJ45" s="99" t="str">
        <f t="shared" si="46"/>
        <v>ERR</v>
      </c>
      <c r="AK45" s="99" t="str">
        <f t="shared" si="46"/>
        <v>ERR</v>
      </c>
      <c r="AL45" s="99" t="str">
        <f t="shared" si="46"/>
        <v>ERR</v>
      </c>
      <c r="AM45" s="99" t="str">
        <f t="shared" si="46"/>
        <v>ERR</v>
      </c>
      <c r="AN45" s="99" t="str">
        <f t="shared" si="46"/>
        <v>ERR</v>
      </c>
      <c r="AO45" s="99" t="str">
        <f t="shared" si="46"/>
        <v>ERR</v>
      </c>
      <c r="AP45" s="99" t="str">
        <f t="shared" si="46"/>
        <v>ERR</v>
      </c>
      <c r="AQ45" s="99" t="str">
        <f t="shared" si="46"/>
        <v>ERR</v>
      </c>
      <c r="AR45" s="99" t="str">
        <f t="shared" si="46"/>
        <v>ERR</v>
      </c>
      <c r="AS45" s="99" t="str">
        <f t="shared" si="46"/>
        <v>ERR</v>
      </c>
      <c r="AT45" s="99" t="str">
        <f t="shared" si="46"/>
        <v>ERR</v>
      </c>
      <c r="AU45" s="99" t="str">
        <f t="shared" si="46"/>
        <v>ERR</v>
      </c>
      <c r="AV45" s="99" t="str">
        <f t="shared" si="46"/>
        <v>ERR</v>
      </c>
      <c r="AW45" s="99" t="str">
        <f t="shared" si="46"/>
        <v>ERR</v>
      </c>
      <c r="AX45" s="99" t="str">
        <f t="shared" si="46"/>
        <v>ERR</v>
      </c>
      <c r="AY45" s="99" t="str">
        <f t="shared" si="46"/>
        <v>ERR</v>
      </c>
      <c r="AZ45" s="99" t="str">
        <f t="shared" si="46"/>
        <v>ERR</v>
      </c>
      <c r="BA45" s="99" t="str">
        <f t="shared" si="46"/>
        <v>ERR</v>
      </c>
      <c r="BB45" s="99" t="str">
        <f t="shared" si="46"/>
        <v>ERR</v>
      </c>
    </row>
    <row r="46" spans="1:54" ht="12.75">
      <c r="A46" s="70" t="s">
        <v>41</v>
      </c>
      <c r="B46" s="68" t="s">
        <v>26</v>
      </c>
      <c r="C46" s="68">
        <f>IF(ISNUMBER(C23),IF(C23&lt;=0,"ERR",LN(C23)),"ERR")</f>
        <v>-0.548610706516602</v>
      </c>
      <c r="D46" s="68">
        <f>IF(ISNUMBER(D23),IF(D23&lt;=0,"ERR",LN(D23)),"ERR")</f>
        <v>-0.1728726652298255</v>
      </c>
      <c r="E46" s="68">
        <f>IF(ISNUMBER(E23),IF(E23&lt;=0,"ERR",LN(E23)),"ERR")</f>
        <v>-1.0182732397246474</v>
      </c>
      <c r="F46" s="68">
        <f>IF(ISNUMBER(F23),IF(F23&lt;=0,"ERR",LN(F23)),"ERR")</f>
        <v>-0.6494191121032359</v>
      </c>
      <c r="G46" s="68">
        <f aca="true" t="shared" si="47" ref="G46:BB46">IF(ISNUMBER(G23),IF(G23&lt;=0,"ERR",LN(G23)),"ERR")</f>
        <v>-0.5035803279586678</v>
      </c>
      <c r="H46" s="68">
        <f t="shared" si="47"/>
        <v>0.31936436356492126</v>
      </c>
      <c r="I46" s="68">
        <f t="shared" si="47"/>
        <v>0.07853517610637852</v>
      </c>
      <c r="J46" s="68">
        <f t="shared" si="47"/>
        <v>-0.5402126268963598</v>
      </c>
      <c r="K46" s="68">
        <f t="shared" si="47"/>
        <v>0.34372326474505926</v>
      </c>
      <c r="L46" s="68">
        <f t="shared" si="47"/>
        <v>-0.021570034435281427</v>
      </c>
      <c r="M46" s="68">
        <f t="shared" si="47"/>
        <v>-0.4125302015586704</v>
      </c>
      <c r="N46" s="68">
        <f t="shared" si="47"/>
        <v>-0.5042953230593427</v>
      </c>
      <c r="O46" s="68">
        <f t="shared" si="47"/>
        <v>-1.1677478699115056</v>
      </c>
      <c r="P46" s="68">
        <f t="shared" si="47"/>
        <v>0.08006772704331551</v>
      </c>
      <c r="Q46" s="68">
        <f t="shared" si="47"/>
        <v>0.08133168189743985</v>
      </c>
      <c r="R46" s="68">
        <f t="shared" si="47"/>
        <v>0.4293411256553226</v>
      </c>
      <c r="S46" s="68">
        <f t="shared" si="47"/>
        <v>0.5819329138547829</v>
      </c>
      <c r="T46" s="68">
        <f t="shared" si="47"/>
        <v>0.26593302802085433</v>
      </c>
      <c r="U46" s="68">
        <f t="shared" si="47"/>
        <v>-0.31283457331291814</v>
      </c>
      <c r="V46" s="68">
        <f t="shared" si="47"/>
        <v>-0.13902146740396107</v>
      </c>
      <c r="W46" s="68">
        <f t="shared" si="47"/>
        <v>-0.40437911313965574</v>
      </c>
      <c r="X46" s="68">
        <f t="shared" si="47"/>
        <v>-0.3279601408560535</v>
      </c>
      <c r="Y46" s="68">
        <f t="shared" si="47"/>
        <v>-0.27672394724886734</v>
      </c>
      <c r="Z46" s="68">
        <f t="shared" si="47"/>
        <v>0.3757185588360363</v>
      </c>
      <c r="AA46" s="68">
        <f t="shared" si="47"/>
        <v>-0.23613404598050974</v>
      </c>
      <c r="AB46" s="68">
        <f t="shared" si="47"/>
        <v>-0.99705173150802</v>
      </c>
      <c r="AC46" s="68" t="str">
        <f t="shared" si="47"/>
        <v>ERR</v>
      </c>
      <c r="AD46" s="68" t="str">
        <f t="shared" si="47"/>
        <v>ERR</v>
      </c>
      <c r="AE46" s="68" t="str">
        <f t="shared" si="47"/>
        <v>ERR</v>
      </c>
      <c r="AF46" s="68" t="str">
        <f t="shared" si="47"/>
        <v>ERR</v>
      </c>
      <c r="AG46" s="68" t="str">
        <f t="shared" si="47"/>
        <v>ERR</v>
      </c>
      <c r="AH46" s="68" t="str">
        <f t="shared" si="47"/>
        <v>ERR</v>
      </c>
      <c r="AI46" s="68" t="str">
        <f t="shared" si="47"/>
        <v>ERR</v>
      </c>
      <c r="AJ46" s="68" t="str">
        <f t="shared" si="47"/>
        <v>ERR</v>
      </c>
      <c r="AK46" s="68" t="str">
        <f t="shared" si="47"/>
        <v>ERR</v>
      </c>
      <c r="AL46" s="68" t="str">
        <f t="shared" si="47"/>
        <v>ERR</v>
      </c>
      <c r="AM46" s="68" t="str">
        <f t="shared" si="47"/>
        <v>ERR</v>
      </c>
      <c r="AN46" s="68" t="str">
        <f t="shared" si="47"/>
        <v>ERR</v>
      </c>
      <c r="AO46" s="68" t="str">
        <f t="shared" si="47"/>
        <v>ERR</v>
      </c>
      <c r="AP46" s="68" t="str">
        <f t="shared" si="47"/>
        <v>ERR</v>
      </c>
      <c r="AQ46" s="68" t="str">
        <f t="shared" si="47"/>
        <v>ERR</v>
      </c>
      <c r="AR46" s="68" t="str">
        <f t="shared" si="47"/>
        <v>ERR</v>
      </c>
      <c r="AS46" s="68" t="str">
        <f t="shared" si="47"/>
        <v>ERR</v>
      </c>
      <c r="AT46" s="68" t="str">
        <f t="shared" si="47"/>
        <v>ERR</v>
      </c>
      <c r="AU46" s="68" t="str">
        <f t="shared" si="47"/>
        <v>ERR</v>
      </c>
      <c r="AV46" s="68" t="str">
        <f t="shared" si="47"/>
        <v>ERR</v>
      </c>
      <c r="AW46" s="68" t="str">
        <f t="shared" si="47"/>
        <v>ERR</v>
      </c>
      <c r="AX46" s="68" t="str">
        <f t="shared" si="47"/>
        <v>ERR</v>
      </c>
      <c r="AY46" s="68" t="str">
        <f t="shared" si="47"/>
        <v>ERR</v>
      </c>
      <c r="AZ46" s="68" t="str">
        <f t="shared" si="47"/>
        <v>ERR</v>
      </c>
      <c r="BA46" s="68" t="str">
        <f t="shared" si="47"/>
        <v>ERR</v>
      </c>
      <c r="BB46" s="68" t="str">
        <f t="shared" si="47"/>
        <v>ERR</v>
      </c>
    </row>
    <row r="47" spans="1:54" s="1" customFormat="1" ht="12.75">
      <c r="A47" s="70" t="s">
        <v>55</v>
      </c>
      <c r="B47" s="68" t="s">
        <v>56</v>
      </c>
      <c r="C47" s="68">
        <f>IF(ISNUMBER(C46),SUMSQ($B$46:C46),"ERR")</f>
        <v>0.30097370730464523</v>
      </c>
      <c r="D47" s="68">
        <f>IF(ISNUMBER(D46),SUMSQ($B$46:D46),"ERR")</f>
        <v>0.3308586656883086</v>
      </c>
      <c r="E47" s="68">
        <f>IF(ISNUMBER(E46),SUMSQ($B$46:E46),"ERR")</f>
        <v>1.367739056427638</v>
      </c>
      <c r="F47" s="68">
        <f>IF(ISNUMBER(F46),SUMSQ($B$46:F46),"ERR")</f>
        <v>1.7894842395925932</v>
      </c>
      <c r="G47" s="68">
        <f>IF(ISNUMBER(G46),SUMSQ($B$46:G46),"ERR")</f>
        <v>2.0430773862995526</v>
      </c>
      <c r="H47" s="68">
        <f>IF(ISNUMBER(H46),SUMSQ($B$46:H46),"ERR")</f>
        <v>2.14507098301478</v>
      </c>
      <c r="I47" s="68">
        <f>IF(ISNUMBER(I46),SUMSQ($B$46:I46),"ERR")</f>
        <v>2.1512387569008395</v>
      </c>
      <c r="J47" s="68">
        <f>IF(ISNUMBER(J46),SUMSQ($B$46:J46),"ERR")</f>
        <v>2.4430684391591053</v>
      </c>
      <c r="K47" s="68">
        <f>IF(ISNUMBER(K46),SUMSQ($B$46:K46),"ERR")</f>
        <v>2.5612141218861075</v>
      </c>
      <c r="L47" s="68">
        <f>IF(ISNUMBER(L46),SUMSQ($B$46:L46),"ERR")</f>
        <v>2.5616793882716467</v>
      </c>
      <c r="M47" s="68">
        <f>IF(ISNUMBER(M46),SUMSQ($B$46:M46),"ERR")</f>
        <v>2.7318605554696838</v>
      </c>
      <c r="N47" s="68">
        <f>IF(ISNUMBER(N46),SUMSQ($B$46:N46),"ERR")</f>
        <v>2.9861743283292106</v>
      </c>
      <c r="O47" s="68">
        <f>IF(ISNUMBER(O46),SUMSQ($B$46:O46),"ERR")</f>
        <v>4.34980941601207</v>
      </c>
      <c r="P47" s="68">
        <f>IF(ISNUMBER(P46),SUMSQ($B$46:P46),"ERR")</f>
        <v>4.356220256925953</v>
      </c>
      <c r="Q47" s="68">
        <f>IF(ISNUMBER(Q46),SUMSQ($B$46:Q46),"ERR")</f>
        <v>4.36283509940622</v>
      </c>
      <c r="R47" s="68">
        <f>IF(ISNUMBER(R46),SUMSQ($B$46:R46),"ERR")</f>
        <v>4.5471689015851995</v>
      </c>
      <c r="S47" s="68">
        <f>IF(ISNUMBER(S46),SUMSQ($B$46:S46),"ERR")</f>
        <v>4.885814817812718</v>
      </c>
      <c r="T47" s="68">
        <f>IF(ISNUMBER(T46),SUMSQ($B$46:T46),"ERR")</f>
        <v>4.956535193205059</v>
      </c>
      <c r="U47" s="68">
        <f>IF(ISNUMBER(U46),SUMSQ($B$46:U46),"ERR")</f>
        <v>5.054400663464934</v>
      </c>
      <c r="V47" s="68">
        <f>IF(ISNUMBER(V46),SUMSQ($B$46:V46),"ERR")</f>
        <v>5.0737276318640845</v>
      </c>
      <c r="W47" s="68">
        <f>IF(ISNUMBER(W46),SUMSQ($B$46:W46),"ERR")</f>
        <v>5.237250099007699</v>
      </c>
      <c r="X47" s="68">
        <f>IF(ISNUMBER(X46),SUMSQ($B$46:X46),"ERR")</f>
        <v>5.344807952998022</v>
      </c>
      <c r="Y47" s="68">
        <f>IF(ISNUMBER(Y46),SUMSQ($B$46:Y46),"ERR")</f>
        <v>5.4213840959790165</v>
      </c>
      <c r="Z47" s="68">
        <f>IF(ISNUMBER(Z46),SUMSQ($B$46:Z46),"ERR")</f>
        <v>5.562548531432845</v>
      </c>
      <c r="AA47" s="68">
        <f>IF(ISNUMBER(AA46),SUMSQ($B$46:AA46),"ERR")</f>
        <v>5.61830781910397</v>
      </c>
      <c r="AB47" s="68">
        <f>IF(ISNUMBER(AB46),SUMSQ($B$46:AB46),"ERR")</f>
        <v>6.612419974407111</v>
      </c>
      <c r="AC47" s="68" t="str">
        <f>IF(ISNUMBER(AC46),SUMSQ($B$46:AC46),"ERR")</f>
        <v>ERR</v>
      </c>
      <c r="AD47" s="68" t="str">
        <f>IF(ISNUMBER(AD46),SUMSQ($B$46:AD46),"ERR")</f>
        <v>ERR</v>
      </c>
      <c r="AE47" s="68" t="str">
        <f>IF(ISNUMBER(AE46),SUMSQ($B$46:AE46),"ERR")</f>
        <v>ERR</v>
      </c>
      <c r="AF47" s="68" t="str">
        <f>IF(ISNUMBER(AF46),SUMSQ($B$46:AF46),"ERR")</f>
        <v>ERR</v>
      </c>
      <c r="AG47" s="68" t="str">
        <f>IF(ISNUMBER(AG46),SUMSQ($B$46:AG46),"ERR")</f>
        <v>ERR</v>
      </c>
      <c r="AH47" s="68" t="str">
        <f>IF(ISNUMBER(AH46),SUMSQ($B$46:AH46),"ERR")</f>
        <v>ERR</v>
      </c>
      <c r="AI47" s="68" t="str">
        <f>IF(ISNUMBER(AI46),SUMSQ($B$46:AI46),"ERR")</f>
        <v>ERR</v>
      </c>
      <c r="AJ47" s="68" t="str">
        <f>IF(ISNUMBER(AJ46),SUMSQ($B$46:AJ46),"ERR")</f>
        <v>ERR</v>
      </c>
      <c r="AK47" s="68" t="str">
        <f>IF(ISNUMBER(AK46),SUMSQ($B$46:AK46),"ERR")</f>
        <v>ERR</v>
      </c>
      <c r="AL47" s="68" t="str">
        <f>IF(ISNUMBER(AL46),SUMSQ($B$46:AL46),"ERR")</f>
        <v>ERR</v>
      </c>
      <c r="AM47" s="68" t="str">
        <f>IF(ISNUMBER(AM46),SUMSQ($B$46:AM46),"ERR")</f>
        <v>ERR</v>
      </c>
      <c r="AN47" s="68" t="str">
        <f>IF(ISNUMBER(AN46),SUMSQ($B$46:AN46),"ERR")</f>
        <v>ERR</v>
      </c>
      <c r="AO47" s="68" t="str">
        <f>IF(ISNUMBER(AO46),SUMSQ($B$46:AO46),"ERR")</f>
        <v>ERR</v>
      </c>
      <c r="AP47" s="68" t="str">
        <f>IF(ISNUMBER(AP46),SUMSQ($B$46:AP46),"ERR")</f>
        <v>ERR</v>
      </c>
      <c r="AQ47" s="68" t="str">
        <f>IF(ISNUMBER(AQ46),SUMSQ($B$46:AQ46),"ERR")</f>
        <v>ERR</v>
      </c>
      <c r="AR47" s="68" t="str">
        <f>IF(ISNUMBER(AR46),SUMSQ($B$46:AR46),"ERR")</f>
        <v>ERR</v>
      </c>
      <c r="AS47" s="68" t="str">
        <f>IF(ISNUMBER(AS46),SUMSQ($B$46:AS46),"ERR")</f>
        <v>ERR</v>
      </c>
      <c r="AT47" s="68" t="str">
        <f>IF(ISNUMBER(AT46),SUMSQ($B$46:AT46),"ERR")</f>
        <v>ERR</v>
      </c>
      <c r="AU47" s="68" t="str">
        <f>IF(ISNUMBER(AU46),SUMSQ($B$46:AU46),"ERR")</f>
        <v>ERR</v>
      </c>
      <c r="AV47" s="68" t="str">
        <f>IF(ISNUMBER(AV46),SUMSQ($B$46:AV46),"ERR")</f>
        <v>ERR</v>
      </c>
      <c r="AW47" s="68" t="str">
        <f>IF(ISNUMBER(AW46),SUMSQ($B$46:AW46),"ERR")</f>
        <v>ERR</v>
      </c>
      <c r="AX47" s="68" t="str">
        <f>IF(ISNUMBER(AX46),SUMSQ($B$46:AX46),"ERR")</f>
        <v>ERR</v>
      </c>
      <c r="AY47" s="68" t="str">
        <f>IF(ISNUMBER(AY46),SUMSQ($B$46:AY46),"ERR")</f>
        <v>ERR</v>
      </c>
      <c r="AZ47" s="68" t="str">
        <f>IF(ISNUMBER(AZ46),SUMSQ($B$46:AZ46),"ERR")</f>
        <v>ERR</v>
      </c>
      <c r="BA47" s="68" t="str">
        <f>IF(ISNUMBER(BA46),SUMSQ($B$46:BA46),"ERR")</f>
        <v>ERR</v>
      </c>
      <c r="BB47" s="68" t="str">
        <f>IF(ISNUMBER(BB46),SUMSQ($B$46:BB46),"ERR")</f>
        <v>ERR</v>
      </c>
    </row>
    <row r="48" spans="1:54" s="1" customFormat="1" ht="12.75">
      <c r="A48" s="70" t="s">
        <v>57</v>
      </c>
      <c r="B48" s="58" t="s">
        <v>56</v>
      </c>
      <c r="C48" s="58" t="s">
        <v>56</v>
      </c>
      <c r="D48" s="58">
        <f>IF(ISNUMBER(D45),-(SUM($C$46:D46))*D45*2,#N/A)</f>
        <v>-0.539007400251139</v>
      </c>
      <c r="E48" s="58">
        <f>IF(ISNUMBER(E45),-(SUM($C$46:E46))*E45*2,#N/A)</f>
        <v>-1.9531555772267972</v>
      </c>
      <c r="F48" s="58">
        <f>IF(ISNUMBER(F45),-(SUM($C$46:F46))*F45*2,#N/A)</f>
        <v>-2.802776289562469</v>
      </c>
      <c r="G48" s="58">
        <f>IF(ISNUMBER(G45),-(SUM($C$46:G46))*G45*2,#N/A)</f>
        <v>-3.2835305055307247</v>
      </c>
      <c r="H48" s="58">
        <f>IF(ISNUMBER(H45),-(SUM($C$46:H46))*H45*2,#N/A)</f>
        <v>-1.6396765091635925</v>
      </c>
      <c r="I48" s="58">
        <f>IF(ISNUMBER(I45),-(SUM($C$46:I46))*I45*2,#N/A)</f>
        <v>-1.5181440757295077</v>
      </c>
      <c r="J48" s="58">
        <f>IF(ISNUMBER(J45),-(SUM($C$46:J46))*J45*2,#N/A)</f>
        <v>-2.1518977356264095</v>
      </c>
      <c r="K48" s="58">
        <f>IF(ISNUMBER(K45),-(SUM($C$46:K46))*K45*2,#N/A)</f>
        <v>-1.3692230415126505</v>
      </c>
      <c r="L48" s="58">
        <f>IF(ISNUMBER(L45),-(SUM($C$46:L46))*L45*2,#N/A)</f>
        <v>-1.2202276334654225</v>
      </c>
      <c r="M48" s="58">
        <f>IF(ISNUMBER(M45),-(SUM($C$46:M46))*M45*2,#N/A)</f>
        <v>-1.527269151771205</v>
      </c>
      <c r="N48" s="58">
        <f>IF(ISNUMBER(N45),-(SUM($C$46:N46))*N45*2,#N/A)</f>
        <v>-1.945015710379674</v>
      </c>
      <c r="O48" s="58">
        <f>IF(ISNUMBER(O45),-(SUM($C$46:O46))*O45*2,#N/A)</f>
        <v>-3.191630796913796</v>
      </c>
      <c r="P48" s="58">
        <f>IF(ISNUMBER(P45),-(SUM($C$46:P46))*P45*2,#N/A)</f>
        <v>-3.077502671098365</v>
      </c>
      <c r="Q48" s="58">
        <f>IF(ISNUMBER(Q45),-(SUM($C$46:Q46))*Q45*2,#N/A)</f>
        <v>-2.5158040505376387</v>
      </c>
      <c r="R48" s="58">
        <f>IF(ISNUMBER(R45),-(SUM($C$46:R46))*R45*2,#N/A)</f>
        <v>-1.7629630268114098</v>
      </c>
      <c r="S48" s="58">
        <f>IF(ISNUMBER(S45),-(SUM($C$46:S46))*S45*2,#N/A)</f>
        <v>-0.9731455686023331</v>
      </c>
      <c r="T48" s="58">
        <f>IF(ISNUMBER(T45),-(SUM($C$46:T46))*T45*2,#N/A)</f>
        <v>-0.7380768991761563</v>
      </c>
      <c r="U48" s="58">
        <f>IF(ISNUMBER(U45),-(SUM($C$46:U46))*U45*2,#N/A)</f>
        <v>-0.8861093014288806</v>
      </c>
      <c r="V48" s="58">
        <f>IF(ISNUMBER(V45),-(SUM($C$46:V46))*V45*2,#N/A)</f>
        <v>-0.9257217837037275</v>
      </c>
      <c r="W48" s="58">
        <f>IF(ISNUMBER(W45),-(SUM($C$46:W46))*W45*2,#N/A)</f>
        <v>-1.111537951492522</v>
      </c>
      <c r="X48" s="58">
        <f>IF(ISNUMBER(X45),-(SUM($C$46:X46))*X45*2,#N/A)</f>
        <v>-1.2553113268146658</v>
      </c>
      <c r="Y48" s="58">
        <f>IF(ISNUMBER(Y45),-(SUM($C$46:Y46))*Y45*2,#N/A)</f>
        <v>-1.3735477984793474</v>
      </c>
      <c r="Z48" s="58">
        <f>IF(ISNUMBER(Z45),-(SUM($C$46:Z46))*Z45*2,#N/A)</f>
        <v>-1.0696729715172721</v>
      </c>
      <c r="AA48" s="58">
        <f>IF(ISNUMBER(AA45),-(SUM($C$46:AA46))*AA45*2,#N/A)</f>
        <v>-1.1612882789132037</v>
      </c>
      <c r="AB48" s="58">
        <f>IF(ISNUMBER(AB45),-(SUM($C$46:AB46))*AB45*2,#N/A)</f>
        <v>-1.618471334915895</v>
      </c>
      <c r="AC48" s="58" t="e">
        <f>IF(ISNUMBER(AC45),-(SUM($C$46:AC46))*AC45*2,#N/A)</f>
        <v>#N/A</v>
      </c>
      <c r="AD48" s="58" t="e">
        <f>IF(ISNUMBER(AD45),-(SUM($C$46:AD46))*AD45*2,#N/A)</f>
        <v>#N/A</v>
      </c>
      <c r="AE48" s="58" t="e">
        <f>IF(ISNUMBER(AE45),-(SUM($C$46:AE46))*AE45*2,#N/A)</f>
        <v>#N/A</v>
      </c>
      <c r="AF48" s="58" t="e">
        <f>IF(ISNUMBER(AF45),-(SUM($C$46:AF46))*AF45*2,#N/A)</f>
        <v>#N/A</v>
      </c>
      <c r="AG48" s="58" t="e">
        <f>IF(ISNUMBER(AG45),-(SUM($C$46:AG46))*AG45*2,#N/A)</f>
        <v>#N/A</v>
      </c>
      <c r="AH48" s="58" t="e">
        <f>IF(ISNUMBER(AH45),-(SUM($C$46:AH46))*AH45*2,#N/A)</f>
        <v>#N/A</v>
      </c>
      <c r="AI48" s="58" t="e">
        <f>IF(ISNUMBER(AI45),-(SUM($C$46:AI46))*AI45*2,#N/A)</f>
        <v>#N/A</v>
      </c>
      <c r="AJ48" s="58" t="e">
        <f>IF(ISNUMBER(AJ45),-(SUM($C$46:AJ46))*AJ45*2,#N/A)</f>
        <v>#N/A</v>
      </c>
      <c r="AK48" s="58" t="e">
        <f>IF(ISNUMBER(AK45),-(SUM($C$46:AK46))*AK45*2,#N/A)</f>
        <v>#N/A</v>
      </c>
      <c r="AL48" s="58" t="e">
        <f>IF(ISNUMBER(AL45),-(SUM($C$46:AL46))*AL45*2,#N/A)</f>
        <v>#N/A</v>
      </c>
      <c r="AM48" s="58" t="e">
        <f>IF(ISNUMBER(AM45),-(SUM($C$46:AM46))*AM45*2,#N/A)</f>
        <v>#N/A</v>
      </c>
      <c r="AN48" s="58" t="e">
        <f>IF(ISNUMBER(AN45),-(SUM($C$46:AN46))*AN45*2,#N/A)</f>
        <v>#N/A</v>
      </c>
      <c r="AO48" s="58" t="e">
        <f>IF(ISNUMBER(AO45),-(SUM($C$46:AO46))*AO45*2,#N/A)</f>
        <v>#N/A</v>
      </c>
      <c r="AP48" s="58" t="e">
        <f>IF(ISNUMBER(AP45),-(SUM($C$46:AP46))*AP45*2,#N/A)</f>
        <v>#N/A</v>
      </c>
      <c r="AQ48" s="58" t="e">
        <f>IF(ISNUMBER(AQ45),-(SUM($C$46:AQ46))*AQ45*2,#N/A)</f>
        <v>#N/A</v>
      </c>
      <c r="AR48" s="58" t="e">
        <f>IF(ISNUMBER(AR45),-(SUM($C$46:AR46))*AR45*2,#N/A)</f>
        <v>#N/A</v>
      </c>
      <c r="AS48" s="58" t="e">
        <f>IF(ISNUMBER(AS45),-(SUM($C$46:AS46))*AS45*2,#N/A)</f>
        <v>#N/A</v>
      </c>
      <c r="AT48" s="58" t="e">
        <f>IF(ISNUMBER(AT45),-(SUM($C$46:AT46))*AT45*2,#N/A)</f>
        <v>#N/A</v>
      </c>
      <c r="AU48" s="58" t="e">
        <f>IF(ISNUMBER(AU45),-(SUM($C$46:AU46))*AU45*2,#N/A)</f>
        <v>#N/A</v>
      </c>
      <c r="AV48" s="58" t="e">
        <f>IF(ISNUMBER(AV45),-(SUM($C$46:AV46))*AV45*2,#N/A)</f>
        <v>#N/A</v>
      </c>
      <c r="AW48" s="58" t="e">
        <f>IF(ISNUMBER(AW45),-(SUM($C$46:AW46))*AW45*2,#N/A)</f>
        <v>#N/A</v>
      </c>
      <c r="AX48" s="58" t="e">
        <f>IF(ISNUMBER(AX45),-(SUM($C$46:AX46))*AX45*2,#N/A)</f>
        <v>#N/A</v>
      </c>
      <c r="AY48" s="58" t="e">
        <f>IF(ISNUMBER(AY45),-(SUM($C$46:AY46))*AY45*2,#N/A)</f>
        <v>#N/A</v>
      </c>
      <c r="AZ48" s="58" t="e">
        <f>IF(ISNUMBER(AZ45),-(SUM($C$46:AZ46))*AZ45*2,#N/A)</f>
        <v>#N/A</v>
      </c>
      <c r="BA48" s="58" t="e">
        <f>IF(ISNUMBER(BA45),-(SUM($C$46:BA46))*BA45*2,#N/A)</f>
        <v>#N/A</v>
      </c>
      <c r="BB48" s="58" t="e">
        <f>IF(ISNUMBER(BB45),-(SUM($C$46:BB46))*BB45*2,#N/A)</f>
        <v>#N/A</v>
      </c>
    </row>
    <row r="49" spans="1:54" s="1" customFormat="1" ht="12.75">
      <c r="A49" s="70" t="s">
        <v>58</v>
      </c>
      <c r="B49" s="58" t="s">
        <v>56</v>
      </c>
      <c r="C49" s="58" t="s">
        <v>56</v>
      </c>
      <c r="D49" s="58">
        <f aca="true" t="shared" si="48" ref="D49:AI49">IF(ISNUMBER(D45),D3*D45^2,#N/A)</f>
        <v>0.27906592295615157</v>
      </c>
      <c r="E49" s="58">
        <f t="shared" si="48"/>
        <v>0.9452745130365798</v>
      </c>
      <c r="F49" s="58">
        <f t="shared" si="48"/>
        <v>1.3761972423966626</v>
      </c>
      <c r="G49" s="58">
        <f t="shared" si="48"/>
        <v>1.6105288255787251</v>
      </c>
      <c r="H49" s="58">
        <f t="shared" si="48"/>
        <v>0.6089698915125297</v>
      </c>
      <c r="I49" s="58">
        <f t="shared" si="48"/>
        <v>0.6479968300257184</v>
      </c>
      <c r="J49" s="58">
        <f t="shared" si="48"/>
        <v>1.005393505056757</v>
      </c>
      <c r="K49" s="58">
        <f t="shared" si="48"/>
        <v>0.5823604700500971</v>
      </c>
      <c r="L49" s="58">
        <f t="shared" si="48"/>
        <v>0.5057653306640502</v>
      </c>
      <c r="M49" s="58">
        <f t="shared" si="48"/>
        <v>0.6566588827204003</v>
      </c>
      <c r="N49" s="58">
        <f t="shared" si="48"/>
        <v>0.8614222876169055</v>
      </c>
      <c r="O49" s="58">
        <f t="shared" si="48"/>
        <v>1.4384031483278035</v>
      </c>
      <c r="P49" s="58">
        <f t="shared" si="48"/>
        <v>1.4895515692691934</v>
      </c>
      <c r="Q49" s="58">
        <f t="shared" si="48"/>
        <v>1.104285056042878</v>
      </c>
      <c r="R49" s="58">
        <f t="shared" si="48"/>
        <v>0.7025111917490189</v>
      </c>
      <c r="S49" s="58">
        <f t="shared" si="48"/>
        <v>0.3063180941699542</v>
      </c>
      <c r="T49" s="58">
        <f t="shared" si="48"/>
        <v>0.21728314134118693</v>
      </c>
      <c r="U49" s="58">
        <f t="shared" si="48"/>
        <v>0.2766493824831826</v>
      </c>
      <c r="V49" s="58">
        <f t="shared" si="48"/>
        <v>0.29506153147013814</v>
      </c>
      <c r="W49" s="58">
        <f t="shared" si="48"/>
        <v>0.36508032166646265</v>
      </c>
      <c r="X49" s="58">
        <f t="shared" si="48"/>
        <v>0.41991866091893837</v>
      </c>
      <c r="Y49" s="58">
        <f t="shared" si="48"/>
        <v>0.4669786136806441</v>
      </c>
      <c r="Z49" s="58">
        <f t="shared" si="48"/>
        <v>0.34760728711036654</v>
      </c>
      <c r="AA49" s="58">
        <f t="shared" si="48"/>
        <v>0.3847937593820133</v>
      </c>
      <c r="AB49" s="58">
        <f t="shared" si="48"/>
        <v>0.5282559430618494</v>
      </c>
      <c r="AC49" s="58" t="e">
        <f t="shared" si="48"/>
        <v>#N/A</v>
      </c>
      <c r="AD49" s="58" t="e">
        <f t="shared" si="48"/>
        <v>#N/A</v>
      </c>
      <c r="AE49" s="58" t="e">
        <f t="shared" si="48"/>
        <v>#N/A</v>
      </c>
      <c r="AF49" s="58" t="e">
        <f t="shared" si="48"/>
        <v>#N/A</v>
      </c>
      <c r="AG49" s="58" t="e">
        <f t="shared" si="48"/>
        <v>#N/A</v>
      </c>
      <c r="AH49" s="58" t="e">
        <f t="shared" si="48"/>
        <v>#N/A</v>
      </c>
      <c r="AI49" s="58" t="e">
        <f t="shared" si="48"/>
        <v>#N/A</v>
      </c>
      <c r="AJ49" s="58" t="e">
        <f aca="true" t="shared" si="49" ref="AJ49:BB49">IF(ISNUMBER(AJ45),AJ3*AJ45^2,#N/A)</f>
        <v>#N/A</v>
      </c>
      <c r="AK49" s="58" t="e">
        <f t="shared" si="49"/>
        <v>#N/A</v>
      </c>
      <c r="AL49" s="58" t="e">
        <f t="shared" si="49"/>
        <v>#N/A</v>
      </c>
      <c r="AM49" s="58" t="e">
        <f t="shared" si="49"/>
        <v>#N/A</v>
      </c>
      <c r="AN49" s="58" t="e">
        <f t="shared" si="49"/>
        <v>#N/A</v>
      </c>
      <c r="AO49" s="58" t="e">
        <f t="shared" si="49"/>
        <v>#N/A</v>
      </c>
      <c r="AP49" s="58" t="e">
        <f t="shared" si="49"/>
        <v>#N/A</v>
      </c>
      <c r="AQ49" s="58" t="e">
        <f t="shared" si="49"/>
        <v>#N/A</v>
      </c>
      <c r="AR49" s="58" t="e">
        <f t="shared" si="49"/>
        <v>#N/A</v>
      </c>
      <c r="AS49" s="58" t="e">
        <f t="shared" si="49"/>
        <v>#N/A</v>
      </c>
      <c r="AT49" s="58" t="e">
        <f t="shared" si="49"/>
        <v>#N/A</v>
      </c>
      <c r="AU49" s="58" t="e">
        <f t="shared" si="49"/>
        <v>#N/A</v>
      </c>
      <c r="AV49" s="58" t="e">
        <f t="shared" si="49"/>
        <v>#N/A</v>
      </c>
      <c r="AW49" s="58" t="e">
        <f t="shared" si="49"/>
        <v>#N/A</v>
      </c>
      <c r="AX49" s="58" t="e">
        <f t="shared" si="49"/>
        <v>#N/A</v>
      </c>
      <c r="AY49" s="58" t="e">
        <f t="shared" si="49"/>
        <v>#N/A</v>
      </c>
      <c r="AZ49" s="58" t="e">
        <f t="shared" si="49"/>
        <v>#N/A</v>
      </c>
      <c r="BA49" s="58" t="e">
        <f t="shared" si="49"/>
        <v>#N/A</v>
      </c>
      <c r="BB49" s="58" t="e">
        <f t="shared" si="49"/>
        <v>#N/A</v>
      </c>
    </row>
    <row r="50" spans="1:54" s="1" customFormat="1" ht="12.75">
      <c r="A50" s="70" t="s">
        <v>59</v>
      </c>
      <c r="B50" s="58" t="s">
        <v>56</v>
      </c>
      <c r="C50" s="58" t="s">
        <v>56</v>
      </c>
      <c r="D50" s="58">
        <f>IF(ISNUMBER(D45),SUM(D47:D49),#N/A)</f>
        <v>0.07091718839332112</v>
      </c>
      <c r="E50" s="58">
        <f aca="true" t="shared" si="50" ref="E50:BB50">IF(ISNUMBER(E45),SUM(E47:E49),#N/A)</f>
        <v>0.35985799223742054</v>
      </c>
      <c r="F50" s="58">
        <f t="shared" si="50"/>
        <v>0.362905192426787</v>
      </c>
      <c r="G50" s="58">
        <f t="shared" si="50"/>
        <v>0.37007570634755305</v>
      </c>
      <c r="H50" s="58">
        <f t="shared" si="50"/>
        <v>1.114364365363717</v>
      </c>
      <c r="I50" s="58">
        <f t="shared" si="50"/>
        <v>1.2810915111970502</v>
      </c>
      <c r="J50" s="58">
        <f t="shared" si="50"/>
        <v>1.2965642085894529</v>
      </c>
      <c r="K50" s="58">
        <f t="shared" si="50"/>
        <v>1.774351550423554</v>
      </c>
      <c r="L50" s="58">
        <f t="shared" si="50"/>
        <v>1.8472170854702743</v>
      </c>
      <c r="M50" s="58">
        <f t="shared" si="50"/>
        <v>1.8612502864188791</v>
      </c>
      <c r="N50" s="58">
        <f t="shared" si="50"/>
        <v>1.9025809055664422</v>
      </c>
      <c r="O50" s="58">
        <f t="shared" si="50"/>
        <v>2.5965817674260774</v>
      </c>
      <c r="P50" s="58">
        <f t="shared" si="50"/>
        <v>2.7682691550967817</v>
      </c>
      <c r="Q50" s="58">
        <f t="shared" si="50"/>
        <v>2.9513161049114593</v>
      </c>
      <c r="R50" s="58">
        <f t="shared" si="50"/>
        <v>3.486717066522808</v>
      </c>
      <c r="S50" s="58">
        <f t="shared" si="50"/>
        <v>4.2189873433803395</v>
      </c>
      <c r="T50" s="58">
        <f t="shared" si="50"/>
        <v>4.4357414353700895</v>
      </c>
      <c r="U50" s="58">
        <f t="shared" si="50"/>
        <v>4.444940744519236</v>
      </c>
      <c r="V50" s="58">
        <f t="shared" si="50"/>
        <v>4.443067379630495</v>
      </c>
      <c r="W50" s="58">
        <f t="shared" si="50"/>
        <v>4.49079246918164</v>
      </c>
      <c r="X50" s="58">
        <f t="shared" si="50"/>
        <v>4.509415287102295</v>
      </c>
      <c r="Y50" s="58">
        <f t="shared" si="50"/>
        <v>4.514814911180314</v>
      </c>
      <c r="Z50" s="58">
        <f t="shared" si="50"/>
        <v>4.84048284702594</v>
      </c>
      <c r="AA50" s="58">
        <f t="shared" si="50"/>
        <v>4.84181329957278</v>
      </c>
      <c r="AB50" s="58">
        <f t="shared" si="50"/>
        <v>5.522204582553065</v>
      </c>
      <c r="AC50" s="58" t="e">
        <f t="shared" si="50"/>
        <v>#N/A</v>
      </c>
      <c r="AD50" s="58" t="e">
        <f t="shared" si="50"/>
        <v>#N/A</v>
      </c>
      <c r="AE50" s="58" t="e">
        <f t="shared" si="50"/>
        <v>#N/A</v>
      </c>
      <c r="AF50" s="58" t="e">
        <f t="shared" si="50"/>
        <v>#N/A</v>
      </c>
      <c r="AG50" s="58" t="e">
        <f t="shared" si="50"/>
        <v>#N/A</v>
      </c>
      <c r="AH50" s="58" t="e">
        <f t="shared" si="50"/>
        <v>#N/A</v>
      </c>
      <c r="AI50" s="58" t="e">
        <f t="shared" si="50"/>
        <v>#N/A</v>
      </c>
      <c r="AJ50" s="58" t="e">
        <f t="shared" si="50"/>
        <v>#N/A</v>
      </c>
      <c r="AK50" s="58" t="e">
        <f t="shared" si="50"/>
        <v>#N/A</v>
      </c>
      <c r="AL50" s="58" t="e">
        <f t="shared" si="50"/>
        <v>#N/A</v>
      </c>
      <c r="AM50" s="58" t="e">
        <f t="shared" si="50"/>
        <v>#N/A</v>
      </c>
      <c r="AN50" s="58" t="e">
        <f t="shared" si="50"/>
        <v>#N/A</v>
      </c>
      <c r="AO50" s="58" t="e">
        <f t="shared" si="50"/>
        <v>#N/A</v>
      </c>
      <c r="AP50" s="58" t="e">
        <f t="shared" si="50"/>
        <v>#N/A</v>
      </c>
      <c r="AQ50" s="58" t="e">
        <f t="shared" si="50"/>
        <v>#N/A</v>
      </c>
      <c r="AR50" s="58" t="e">
        <f t="shared" si="50"/>
        <v>#N/A</v>
      </c>
      <c r="AS50" s="58" t="e">
        <f t="shared" si="50"/>
        <v>#N/A</v>
      </c>
      <c r="AT50" s="58" t="e">
        <f t="shared" si="50"/>
        <v>#N/A</v>
      </c>
      <c r="AU50" s="58" t="e">
        <f t="shared" si="50"/>
        <v>#N/A</v>
      </c>
      <c r="AV50" s="58" t="e">
        <f t="shared" si="50"/>
        <v>#N/A</v>
      </c>
      <c r="AW50" s="58" t="e">
        <f t="shared" si="50"/>
        <v>#N/A</v>
      </c>
      <c r="AX50" s="58" t="e">
        <f t="shared" si="50"/>
        <v>#N/A</v>
      </c>
      <c r="AY50" s="58" t="e">
        <f t="shared" si="50"/>
        <v>#N/A</v>
      </c>
      <c r="AZ50" s="58" t="e">
        <f t="shared" si="50"/>
        <v>#N/A</v>
      </c>
      <c r="BA50" s="58" t="e">
        <f t="shared" si="50"/>
        <v>#N/A</v>
      </c>
      <c r="BB50" s="58" t="e">
        <f t="shared" si="50"/>
        <v>#N/A</v>
      </c>
    </row>
    <row r="51" spans="1:54" ht="12.75">
      <c r="A51" s="70" t="s">
        <v>42</v>
      </c>
      <c r="B51" s="81" t="s">
        <v>56</v>
      </c>
      <c r="C51" s="81" t="s">
        <v>56</v>
      </c>
      <c r="D51" s="81">
        <f aca="true" t="shared" si="51" ref="D51:AI51">IF(ISNUMBER(D46),(D50/(D3-1))^0.5,#N/A)</f>
        <v>0.26630281334098055</v>
      </c>
      <c r="E51" s="81">
        <f t="shared" si="51"/>
        <v>0.4241803815815982</v>
      </c>
      <c r="F51" s="81">
        <f>IF(ISNUMBER(F46),(F50/(F3-1))^0.5,#N/A)</f>
        <v>0.34780511421713695</v>
      </c>
      <c r="G51" s="81">
        <f t="shared" si="51"/>
        <v>0.3041692400406199</v>
      </c>
      <c r="H51" s="81">
        <f t="shared" si="51"/>
        <v>0.47209413581694</v>
      </c>
      <c r="I51" s="81">
        <f t="shared" si="51"/>
        <v>0.462077105974939</v>
      </c>
      <c r="J51" s="81">
        <f t="shared" si="51"/>
        <v>0.4303759500366184</v>
      </c>
      <c r="K51" s="81">
        <f t="shared" si="51"/>
        <v>0.470950043850666</v>
      </c>
      <c r="L51" s="81">
        <f t="shared" si="51"/>
        <v>0.4530412153767364</v>
      </c>
      <c r="M51" s="81">
        <f t="shared" si="51"/>
        <v>0.43142210031694933</v>
      </c>
      <c r="N51" s="81">
        <f t="shared" si="51"/>
        <v>0.41588688426787424</v>
      </c>
      <c r="O51" s="81">
        <f t="shared" si="51"/>
        <v>0.4651685865921872</v>
      </c>
      <c r="P51" s="81">
        <f t="shared" si="51"/>
        <v>0.4614583200694196</v>
      </c>
      <c r="Q51" s="81">
        <f t="shared" si="51"/>
        <v>0.45913864268645627</v>
      </c>
      <c r="R51" s="81">
        <f t="shared" si="51"/>
        <v>0.4821284107318857</v>
      </c>
      <c r="S51" s="81">
        <f t="shared" si="51"/>
        <v>0.5135043417160864</v>
      </c>
      <c r="T51" s="81">
        <f t="shared" si="51"/>
        <v>0.5108091295058026</v>
      </c>
      <c r="U51" s="81">
        <f t="shared" si="51"/>
        <v>0.49693173824308196</v>
      </c>
      <c r="V51" s="81">
        <f t="shared" si="51"/>
        <v>0.48357590051562716</v>
      </c>
      <c r="W51" s="81">
        <f t="shared" si="51"/>
        <v>0.47385612105266933</v>
      </c>
      <c r="X51" s="81">
        <f t="shared" si="51"/>
        <v>0.4633940669566082</v>
      </c>
      <c r="Y51" s="81">
        <f t="shared" si="51"/>
        <v>0.4530108824290043</v>
      </c>
      <c r="Z51" s="81">
        <f t="shared" si="51"/>
        <v>0.4587545923014281</v>
      </c>
      <c r="AA51" s="81">
        <f t="shared" si="51"/>
        <v>0.4491572339565873</v>
      </c>
      <c r="AB51" s="81">
        <f t="shared" si="51"/>
        <v>0.4699874288766909</v>
      </c>
      <c r="AC51" s="81" t="e">
        <f t="shared" si="51"/>
        <v>#N/A</v>
      </c>
      <c r="AD51" s="81" t="e">
        <f t="shared" si="51"/>
        <v>#N/A</v>
      </c>
      <c r="AE51" s="81" t="e">
        <f t="shared" si="51"/>
        <v>#N/A</v>
      </c>
      <c r="AF51" s="81" t="e">
        <f t="shared" si="51"/>
        <v>#N/A</v>
      </c>
      <c r="AG51" s="81" t="e">
        <f t="shared" si="51"/>
        <v>#N/A</v>
      </c>
      <c r="AH51" s="81" t="e">
        <f t="shared" si="51"/>
        <v>#N/A</v>
      </c>
      <c r="AI51" s="81" t="e">
        <f t="shared" si="51"/>
        <v>#N/A</v>
      </c>
      <c r="AJ51" s="81" t="e">
        <f aca="true" t="shared" si="52" ref="AJ51:BB51">IF(ISNUMBER(AJ46),(AJ50/(AJ3-1))^0.5,#N/A)</f>
        <v>#N/A</v>
      </c>
      <c r="AK51" s="81" t="e">
        <f t="shared" si="52"/>
        <v>#N/A</v>
      </c>
      <c r="AL51" s="81" t="e">
        <f t="shared" si="52"/>
        <v>#N/A</v>
      </c>
      <c r="AM51" s="81" t="e">
        <f t="shared" si="52"/>
        <v>#N/A</v>
      </c>
      <c r="AN51" s="81" t="e">
        <f t="shared" si="52"/>
        <v>#N/A</v>
      </c>
      <c r="AO51" s="81" t="e">
        <f t="shared" si="52"/>
        <v>#N/A</v>
      </c>
      <c r="AP51" s="81" t="e">
        <f t="shared" si="52"/>
        <v>#N/A</v>
      </c>
      <c r="AQ51" s="81" t="e">
        <f t="shared" si="52"/>
        <v>#N/A</v>
      </c>
      <c r="AR51" s="81" t="e">
        <f t="shared" si="52"/>
        <v>#N/A</v>
      </c>
      <c r="AS51" s="81" t="e">
        <f t="shared" si="52"/>
        <v>#N/A</v>
      </c>
      <c r="AT51" s="81" t="e">
        <f t="shared" si="52"/>
        <v>#N/A</v>
      </c>
      <c r="AU51" s="81" t="e">
        <f t="shared" si="52"/>
        <v>#N/A</v>
      </c>
      <c r="AV51" s="81" t="e">
        <f t="shared" si="52"/>
        <v>#N/A</v>
      </c>
      <c r="AW51" s="81" t="e">
        <f t="shared" si="52"/>
        <v>#N/A</v>
      </c>
      <c r="AX51" s="81" t="e">
        <f t="shared" si="52"/>
        <v>#N/A</v>
      </c>
      <c r="AY51" s="81" t="e">
        <f t="shared" si="52"/>
        <v>#N/A</v>
      </c>
      <c r="AZ51" s="81" t="e">
        <f t="shared" si="52"/>
        <v>#N/A</v>
      </c>
      <c r="BA51" s="81" t="e">
        <f t="shared" si="52"/>
        <v>#N/A</v>
      </c>
      <c r="BB51" s="81" t="e">
        <f t="shared" si="52"/>
        <v>#N/A</v>
      </c>
    </row>
    <row r="52" spans="1:54" ht="12.75">
      <c r="A52" s="70" t="s">
        <v>43</v>
      </c>
      <c r="B52" s="62" t="s">
        <v>56</v>
      </c>
      <c r="C52" s="62" t="s">
        <v>56</v>
      </c>
      <c r="D52" s="62">
        <f>IF($B$25=0,"BAC = 0",(($B$25-D8)/($B$25-(D8/D3)))^0.5)</f>
        <v>0.9871172609612595</v>
      </c>
      <c r="E52" s="62">
        <f aca="true" t="shared" si="53" ref="E52:BB52">IF($B$25=0,"BAC = 0",(($B$25-E8)/($B$25-(E8/E3)))^0.5)</f>
        <v>0.9777178421488937</v>
      </c>
      <c r="F52" s="62">
        <f t="shared" si="53"/>
        <v>0.965054786050907</v>
      </c>
      <c r="G52" s="62">
        <f t="shared" si="53"/>
        <v>0.950765770062424</v>
      </c>
      <c r="H52" s="62">
        <f t="shared" si="53"/>
        <v>0.9158038934589945</v>
      </c>
      <c r="I52" s="62">
        <f t="shared" si="53"/>
        <v>0.9094722016938143</v>
      </c>
      <c r="J52" s="62">
        <f t="shared" si="53"/>
        <v>0.8835278886115808</v>
      </c>
      <c r="K52" s="62">
        <f t="shared" si="53"/>
        <v>0.8509770177098012</v>
      </c>
      <c r="L52" s="62">
        <f t="shared" si="53"/>
        <v>0.821445729019583</v>
      </c>
      <c r="M52" s="62">
        <f t="shared" si="53"/>
        <v>0.7980645486486528</v>
      </c>
      <c r="N52" s="62">
        <f t="shared" si="53"/>
        <v>0.775823597797613</v>
      </c>
      <c r="O52" s="62">
        <f t="shared" si="53"/>
        <v>0.761817885025451</v>
      </c>
      <c r="P52" s="62">
        <f t="shared" si="53"/>
        <v>0.7553068958780546</v>
      </c>
      <c r="Q52" s="62">
        <f t="shared" si="53"/>
        <v>0.6960527900458374</v>
      </c>
      <c r="R52" s="62">
        <f t="shared" si="53"/>
        <v>0.6410087842803793</v>
      </c>
      <c r="S52" s="62">
        <f t="shared" si="53"/>
        <v>0.5619953068461527</v>
      </c>
      <c r="T52" s="62">
        <f t="shared" si="53"/>
        <v>0.5087387374205967</v>
      </c>
      <c r="U52" s="62">
        <f t="shared" si="53"/>
        <v>0.4679660253850919</v>
      </c>
      <c r="V52" s="62">
        <f t="shared" si="53"/>
        <v>0.4265364624140063</v>
      </c>
      <c r="W52" s="62">
        <f t="shared" si="53"/>
        <v>0.39168522022550906</v>
      </c>
      <c r="X52" s="62">
        <f t="shared" si="53"/>
        <v>0.3558043085936204</v>
      </c>
      <c r="Y52" s="62">
        <f t="shared" si="53"/>
        <v>0.314634215975783</v>
      </c>
      <c r="Z52" s="62">
        <f t="shared" si="53"/>
        <v>0.2123497164998557</v>
      </c>
      <c r="AA52" s="62">
        <f t="shared" si="53"/>
        <v>0.11800973744487224</v>
      </c>
      <c r="AB52" s="62">
        <f t="shared" si="53"/>
        <v>0</v>
      </c>
      <c r="AC52" s="62" t="e">
        <f t="shared" si="53"/>
        <v>#N/A</v>
      </c>
      <c r="AD52" s="62" t="e">
        <f t="shared" si="53"/>
        <v>#N/A</v>
      </c>
      <c r="AE52" s="62" t="e">
        <f t="shared" si="53"/>
        <v>#N/A</v>
      </c>
      <c r="AF52" s="62" t="e">
        <f t="shared" si="53"/>
        <v>#N/A</v>
      </c>
      <c r="AG52" s="62" t="e">
        <f t="shared" si="53"/>
        <v>#N/A</v>
      </c>
      <c r="AH52" s="62" t="e">
        <f t="shared" si="53"/>
        <v>#N/A</v>
      </c>
      <c r="AI52" s="62" t="e">
        <f t="shared" si="53"/>
        <v>#N/A</v>
      </c>
      <c r="AJ52" s="62" t="e">
        <f t="shared" si="53"/>
        <v>#N/A</v>
      </c>
      <c r="AK52" s="62" t="e">
        <f t="shared" si="53"/>
        <v>#N/A</v>
      </c>
      <c r="AL52" s="62" t="e">
        <f t="shared" si="53"/>
        <v>#N/A</v>
      </c>
      <c r="AM52" s="62" t="e">
        <f t="shared" si="53"/>
        <v>#N/A</v>
      </c>
      <c r="AN52" s="62" t="e">
        <f t="shared" si="53"/>
        <v>#N/A</v>
      </c>
      <c r="AO52" s="62" t="e">
        <f t="shared" si="53"/>
        <v>#N/A</v>
      </c>
      <c r="AP52" s="62" t="e">
        <f t="shared" si="53"/>
        <v>#N/A</v>
      </c>
      <c r="AQ52" s="62" t="e">
        <f t="shared" si="53"/>
        <v>#N/A</v>
      </c>
      <c r="AR52" s="62" t="e">
        <f t="shared" si="53"/>
        <v>#N/A</v>
      </c>
      <c r="AS52" s="62" t="e">
        <f t="shared" si="53"/>
        <v>#N/A</v>
      </c>
      <c r="AT52" s="62" t="e">
        <f t="shared" si="53"/>
        <v>#N/A</v>
      </c>
      <c r="AU52" s="62" t="e">
        <f t="shared" si="53"/>
        <v>#N/A</v>
      </c>
      <c r="AV52" s="62" t="e">
        <f t="shared" si="53"/>
        <v>#N/A</v>
      </c>
      <c r="AW52" s="62" t="e">
        <f t="shared" si="53"/>
        <v>#N/A</v>
      </c>
      <c r="AX52" s="62" t="e">
        <f t="shared" si="53"/>
        <v>#N/A</v>
      </c>
      <c r="AY52" s="62" t="e">
        <f t="shared" si="53"/>
        <v>#N/A</v>
      </c>
      <c r="AZ52" s="62" t="e">
        <f t="shared" si="53"/>
        <v>#N/A</v>
      </c>
      <c r="BA52" s="62" t="e">
        <f t="shared" si="53"/>
        <v>#N/A</v>
      </c>
      <c r="BB52" s="62" t="e">
        <f t="shared" si="53"/>
        <v>#N/A</v>
      </c>
    </row>
    <row r="53" spans="1:54" ht="12.75">
      <c r="A53" s="70" t="s">
        <v>44</v>
      </c>
      <c r="B53" s="62" t="s">
        <v>56</v>
      </c>
      <c r="C53" s="62" t="s">
        <v>56</v>
      </c>
      <c r="D53" s="62">
        <f aca="true" t="shared" si="54" ref="D53:AI53">IF(ISBLANK(D8),"CPIc",EXP(LN(D19)+D27*(D51/(D3^0.5))*D52))</f>
        <v>2.2256532736804227</v>
      </c>
      <c r="E53" s="62">
        <f t="shared" si="54"/>
        <v>1.1477943616345683</v>
      </c>
      <c r="F53" s="62">
        <f t="shared" si="54"/>
        <v>0.8256347587384647</v>
      </c>
      <c r="G53" s="62">
        <f t="shared" si="54"/>
        <v>0.7468962512570513</v>
      </c>
      <c r="H53" s="62">
        <f t="shared" si="54"/>
        <v>1.0377781936572972</v>
      </c>
      <c r="I53" s="62">
        <f t="shared" si="54"/>
        <v>1.004406079607136</v>
      </c>
      <c r="J53" s="62">
        <f t="shared" si="54"/>
        <v>0.90501706391202</v>
      </c>
      <c r="K53" s="62">
        <f t="shared" si="54"/>
        <v>0.9940581429071742</v>
      </c>
      <c r="L53" s="62">
        <f t="shared" si="54"/>
        <v>0.990877245266178</v>
      </c>
      <c r="M53" s="62">
        <f t="shared" si="54"/>
        <v>0.9453741665609462</v>
      </c>
      <c r="N53" s="62">
        <f t="shared" si="54"/>
        <v>0.9042453952850878</v>
      </c>
      <c r="O53" s="62">
        <f t="shared" si="54"/>
        <v>0.8543089862705532</v>
      </c>
      <c r="P53" s="62">
        <f t="shared" si="54"/>
        <v>0.8511057075419168</v>
      </c>
      <c r="Q53" s="62">
        <f t="shared" si="54"/>
        <v>0.8816225958733056</v>
      </c>
      <c r="R53" s="62">
        <f t="shared" si="54"/>
        <v>0.9285830674320958</v>
      </c>
      <c r="S53" s="62">
        <f t="shared" si="54"/>
        <v>0.988037334257043</v>
      </c>
      <c r="T53" s="62">
        <f t="shared" si="54"/>
        <v>0.996689726298227</v>
      </c>
      <c r="U53" s="62">
        <f t="shared" si="54"/>
        <v>0.9722380338793446</v>
      </c>
      <c r="V53" s="62">
        <f t="shared" si="54"/>
        <v>0.9591463524590994</v>
      </c>
      <c r="W53" s="62">
        <f t="shared" si="54"/>
        <v>0.9398855185243004</v>
      </c>
      <c r="X53" s="62">
        <f t="shared" si="54"/>
        <v>0.925270749694433</v>
      </c>
      <c r="Y53" s="62">
        <f t="shared" si="54"/>
        <v>0.9126011828446216</v>
      </c>
      <c r="Z53" s="62">
        <f t="shared" si="54"/>
        <v>0.9173487364788785</v>
      </c>
      <c r="AA53" s="62">
        <f t="shared" si="54"/>
        <v>0.8994907965122205</v>
      </c>
      <c r="AB53" s="62">
        <f t="shared" si="54"/>
        <v>0.8671532182888844</v>
      </c>
      <c r="AC53" s="62" t="e">
        <f t="shared" si="54"/>
        <v>#N/A</v>
      </c>
      <c r="AD53" s="62" t="e">
        <f t="shared" si="54"/>
        <v>#N/A</v>
      </c>
      <c r="AE53" s="62" t="e">
        <f t="shared" si="54"/>
        <v>#N/A</v>
      </c>
      <c r="AF53" s="62" t="e">
        <f t="shared" si="54"/>
        <v>#N/A</v>
      </c>
      <c r="AG53" s="62" t="e">
        <f t="shared" si="54"/>
        <v>#N/A</v>
      </c>
      <c r="AH53" s="62" t="e">
        <f t="shared" si="54"/>
        <v>#N/A</v>
      </c>
      <c r="AI53" s="62" t="e">
        <f t="shared" si="54"/>
        <v>#N/A</v>
      </c>
      <c r="AJ53" s="62" t="e">
        <f aca="true" t="shared" si="55" ref="AJ53:BB53">IF(ISBLANK(AJ8),"CPIc",EXP(LN(AJ19)+AJ27*(AJ51/(AJ3^0.5))*AJ52))</f>
        <v>#N/A</v>
      </c>
      <c r="AK53" s="62" t="e">
        <f t="shared" si="55"/>
        <v>#N/A</v>
      </c>
      <c r="AL53" s="62" t="e">
        <f t="shared" si="55"/>
        <v>#N/A</v>
      </c>
      <c r="AM53" s="62" t="e">
        <f t="shared" si="55"/>
        <v>#N/A</v>
      </c>
      <c r="AN53" s="62" t="e">
        <f t="shared" si="55"/>
        <v>#N/A</v>
      </c>
      <c r="AO53" s="62" t="e">
        <f t="shared" si="55"/>
        <v>#N/A</v>
      </c>
      <c r="AP53" s="62" t="e">
        <f t="shared" si="55"/>
        <v>#N/A</v>
      </c>
      <c r="AQ53" s="62" t="e">
        <f t="shared" si="55"/>
        <v>#N/A</v>
      </c>
      <c r="AR53" s="62" t="e">
        <f t="shared" si="55"/>
        <v>#N/A</v>
      </c>
      <c r="AS53" s="62" t="e">
        <f t="shared" si="55"/>
        <v>#N/A</v>
      </c>
      <c r="AT53" s="62" t="e">
        <f t="shared" si="55"/>
        <v>#N/A</v>
      </c>
      <c r="AU53" s="62" t="e">
        <f t="shared" si="55"/>
        <v>#N/A</v>
      </c>
      <c r="AV53" s="62" t="e">
        <f t="shared" si="55"/>
        <v>#N/A</v>
      </c>
      <c r="AW53" s="62" t="e">
        <f t="shared" si="55"/>
        <v>#N/A</v>
      </c>
      <c r="AX53" s="62" t="e">
        <f t="shared" si="55"/>
        <v>#N/A</v>
      </c>
      <c r="AY53" s="62" t="e">
        <f t="shared" si="55"/>
        <v>#N/A</v>
      </c>
      <c r="AZ53" s="62" t="e">
        <f t="shared" si="55"/>
        <v>#N/A</v>
      </c>
      <c r="BA53" s="62" t="e">
        <f t="shared" si="55"/>
        <v>#N/A</v>
      </c>
      <c r="BB53" s="62" t="e">
        <f t="shared" si="55"/>
        <v>#N/A</v>
      </c>
    </row>
    <row r="54" spans="1:54" ht="12.75">
      <c r="A54" s="70" t="s">
        <v>45</v>
      </c>
      <c r="B54" s="62" t="s">
        <v>56</v>
      </c>
      <c r="C54" s="62" t="s">
        <v>56</v>
      </c>
      <c r="D54" s="62">
        <f aca="true" t="shared" si="56" ref="D54:AI54">IF(ISBLANK(D8),"CPIc",EXP(LN(D19)-D27*(D51/(D3^0.5))*D52))</f>
        <v>0.2128574256956303</v>
      </c>
      <c r="E54" s="62">
        <f t="shared" si="56"/>
        <v>0.28351155574208714</v>
      </c>
      <c r="F54" s="62">
        <f t="shared" si="56"/>
        <v>0.3747442255985744</v>
      </c>
      <c r="G54" s="62">
        <f t="shared" si="56"/>
        <v>0.43030618857040454</v>
      </c>
      <c r="H54" s="62">
        <f t="shared" si="56"/>
        <v>0.5095396451568048</v>
      </c>
      <c r="I54" s="62">
        <f t="shared" si="56"/>
        <v>0.5417741963437402</v>
      </c>
      <c r="J54" s="62">
        <f t="shared" si="56"/>
        <v>0.5437804878288975</v>
      </c>
      <c r="K54" s="62">
        <f t="shared" si="56"/>
        <v>0.6048403575878268</v>
      </c>
      <c r="L54" s="62">
        <f t="shared" si="56"/>
        <v>0.6436372950768061</v>
      </c>
      <c r="M54" s="62">
        <f t="shared" si="56"/>
        <v>0.6488966084874415</v>
      </c>
      <c r="N54" s="62">
        <f t="shared" si="56"/>
        <v>0.6471347942186864</v>
      </c>
      <c r="O54" s="62">
        <f t="shared" si="56"/>
        <v>0.6018128751518657</v>
      </c>
      <c r="P54" s="62">
        <f t="shared" si="56"/>
        <v>0.6119218446775427</v>
      </c>
      <c r="Q54" s="62">
        <f t="shared" si="56"/>
        <v>0.6592415756978406</v>
      </c>
      <c r="R54" s="62">
        <f t="shared" si="56"/>
        <v>0.7082314970578706</v>
      </c>
      <c r="S54" s="62">
        <f t="shared" si="56"/>
        <v>0.7738069976419363</v>
      </c>
      <c r="T54" s="62">
        <f t="shared" si="56"/>
        <v>0.8053945153430678</v>
      </c>
      <c r="U54" s="62">
        <f t="shared" si="56"/>
        <v>0.8080113861421407</v>
      </c>
      <c r="V54" s="62">
        <f t="shared" si="56"/>
        <v>0.8177383324632004</v>
      </c>
      <c r="W54" s="62">
        <f t="shared" si="56"/>
        <v>0.8173356056866659</v>
      </c>
      <c r="X54" s="62">
        <f t="shared" si="56"/>
        <v>0.8198416475897105</v>
      </c>
      <c r="Y54" s="62">
        <f t="shared" si="56"/>
        <v>0.8240502143685665</v>
      </c>
      <c r="Z54" s="62">
        <f t="shared" si="56"/>
        <v>0.8569048545531567</v>
      </c>
      <c r="AA54" s="62">
        <f t="shared" si="56"/>
        <v>0.8674472905166689</v>
      </c>
      <c r="AB54" s="62">
        <f t="shared" si="56"/>
        <v>0.8671532182888844</v>
      </c>
      <c r="AC54" s="62" t="e">
        <f t="shared" si="56"/>
        <v>#N/A</v>
      </c>
      <c r="AD54" s="62" t="e">
        <f t="shared" si="56"/>
        <v>#N/A</v>
      </c>
      <c r="AE54" s="62" t="e">
        <f t="shared" si="56"/>
        <v>#N/A</v>
      </c>
      <c r="AF54" s="62" t="e">
        <f t="shared" si="56"/>
        <v>#N/A</v>
      </c>
      <c r="AG54" s="62" t="e">
        <f t="shared" si="56"/>
        <v>#N/A</v>
      </c>
      <c r="AH54" s="62" t="e">
        <f t="shared" si="56"/>
        <v>#N/A</v>
      </c>
      <c r="AI54" s="62" t="e">
        <f t="shared" si="56"/>
        <v>#N/A</v>
      </c>
      <c r="AJ54" s="62" t="e">
        <f aca="true" t="shared" si="57" ref="AJ54:BB54">IF(ISBLANK(AJ8),"CPIc",EXP(LN(AJ19)-AJ27*(AJ51/(AJ3^0.5))*AJ52))</f>
        <v>#N/A</v>
      </c>
      <c r="AK54" s="62" t="e">
        <f t="shared" si="57"/>
        <v>#N/A</v>
      </c>
      <c r="AL54" s="62" t="e">
        <f t="shared" si="57"/>
        <v>#N/A</v>
      </c>
      <c r="AM54" s="62" t="e">
        <f t="shared" si="57"/>
        <v>#N/A</v>
      </c>
      <c r="AN54" s="62" t="e">
        <f t="shared" si="57"/>
        <v>#N/A</v>
      </c>
      <c r="AO54" s="62" t="e">
        <f t="shared" si="57"/>
        <v>#N/A</v>
      </c>
      <c r="AP54" s="62" t="e">
        <f t="shared" si="57"/>
        <v>#N/A</v>
      </c>
      <c r="AQ54" s="62" t="e">
        <f t="shared" si="57"/>
        <v>#N/A</v>
      </c>
      <c r="AR54" s="62" t="e">
        <f t="shared" si="57"/>
        <v>#N/A</v>
      </c>
      <c r="AS54" s="62" t="e">
        <f t="shared" si="57"/>
        <v>#N/A</v>
      </c>
      <c r="AT54" s="62" t="e">
        <f t="shared" si="57"/>
        <v>#N/A</v>
      </c>
      <c r="AU54" s="62" t="e">
        <f t="shared" si="57"/>
        <v>#N/A</v>
      </c>
      <c r="AV54" s="62" t="e">
        <f t="shared" si="57"/>
        <v>#N/A</v>
      </c>
      <c r="AW54" s="62" t="e">
        <f t="shared" si="57"/>
        <v>#N/A</v>
      </c>
      <c r="AX54" s="62" t="e">
        <f t="shared" si="57"/>
        <v>#N/A</v>
      </c>
      <c r="AY54" s="62" t="e">
        <f t="shared" si="57"/>
        <v>#N/A</v>
      </c>
      <c r="AZ54" s="62" t="e">
        <f t="shared" si="57"/>
        <v>#N/A</v>
      </c>
      <c r="BA54" s="62" t="e">
        <f t="shared" si="57"/>
        <v>#N/A</v>
      </c>
      <c r="BB54" s="62" t="e">
        <f t="shared" si="57"/>
        <v>#N/A</v>
      </c>
    </row>
    <row r="55" spans="1:54" ht="12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</row>
    <row r="56" spans="1:54" ht="14.25">
      <c r="A56" s="95" t="s">
        <v>49</v>
      </c>
      <c r="B56" s="94" t="e">
        <v>#N/A</v>
      </c>
      <c r="C56" s="94" t="e">
        <v>#N/A</v>
      </c>
      <c r="D56" s="94">
        <f>IF(ISBLANK($B$25),#N/A,$B$25/D54)</f>
        <v>179180.96996313983</v>
      </c>
      <c r="E56" s="94">
        <f aca="true" t="shared" si="58" ref="E56:BB56">IF(ISBLANK($B$25),#N/A,$B$25/E54)</f>
        <v>134527.14440569852</v>
      </c>
      <c r="F56" s="94">
        <f t="shared" si="58"/>
        <v>101776.084578967</v>
      </c>
      <c r="G56" s="94">
        <f t="shared" si="58"/>
        <v>88634.56072224192</v>
      </c>
      <c r="H56" s="94">
        <f t="shared" si="58"/>
        <v>74851.8792649841</v>
      </c>
      <c r="I56" s="94">
        <f t="shared" si="58"/>
        <v>70398.33247392473</v>
      </c>
      <c r="J56" s="94">
        <f t="shared" si="58"/>
        <v>70138.59609468166</v>
      </c>
      <c r="K56" s="94">
        <f t="shared" si="58"/>
        <v>63057.96152906648</v>
      </c>
      <c r="L56" s="94">
        <f t="shared" si="58"/>
        <v>59256.97639296788</v>
      </c>
      <c r="M56" s="94">
        <f t="shared" si="58"/>
        <v>58776.69801496297</v>
      </c>
      <c r="N56" s="94">
        <f t="shared" si="58"/>
        <v>58936.71664811048</v>
      </c>
      <c r="O56" s="94">
        <f t="shared" si="58"/>
        <v>63375.18118131901</v>
      </c>
      <c r="P56" s="94">
        <f t="shared" si="58"/>
        <v>62328.22104936977</v>
      </c>
      <c r="Q56" s="94">
        <f t="shared" si="58"/>
        <v>57854.360838250956</v>
      </c>
      <c r="R56" s="94">
        <f t="shared" si="58"/>
        <v>53852.44818740888</v>
      </c>
      <c r="S56" s="94">
        <f t="shared" si="58"/>
        <v>49288.776292054834</v>
      </c>
      <c r="T56" s="94">
        <f t="shared" si="58"/>
        <v>47355.67386345286</v>
      </c>
      <c r="U56" s="94">
        <f t="shared" si="58"/>
        <v>47202.30513347076</v>
      </c>
      <c r="V56" s="94">
        <f t="shared" si="58"/>
        <v>46640.8366660693</v>
      </c>
      <c r="W56" s="94">
        <f t="shared" si="58"/>
        <v>46663.81806278652</v>
      </c>
      <c r="X56" s="94">
        <f t="shared" si="58"/>
        <v>46521.178952215356</v>
      </c>
      <c r="Y56" s="94">
        <f t="shared" si="58"/>
        <v>46283.58725593562</v>
      </c>
      <c r="Z56" s="94">
        <f t="shared" si="58"/>
        <v>44509.025473882466</v>
      </c>
      <c r="AA56" s="94">
        <f t="shared" si="58"/>
        <v>43968.08937783765</v>
      </c>
      <c r="AB56" s="94">
        <f t="shared" si="58"/>
        <v>43983</v>
      </c>
      <c r="AC56" s="94" t="e">
        <f t="shared" si="58"/>
        <v>#N/A</v>
      </c>
      <c r="AD56" s="94" t="e">
        <f t="shared" si="58"/>
        <v>#N/A</v>
      </c>
      <c r="AE56" s="94" t="e">
        <f t="shared" si="58"/>
        <v>#N/A</v>
      </c>
      <c r="AF56" s="94" t="e">
        <f t="shared" si="58"/>
        <v>#N/A</v>
      </c>
      <c r="AG56" s="94" t="e">
        <f t="shared" si="58"/>
        <v>#N/A</v>
      </c>
      <c r="AH56" s="94" t="e">
        <f t="shared" si="58"/>
        <v>#N/A</v>
      </c>
      <c r="AI56" s="94" t="e">
        <f t="shared" si="58"/>
        <v>#N/A</v>
      </c>
      <c r="AJ56" s="94" t="e">
        <f t="shared" si="58"/>
        <v>#N/A</v>
      </c>
      <c r="AK56" s="94" t="e">
        <f t="shared" si="58"/>
        <v>#N/A</v>
      </c>
      <c r="AL56" s="94" t="e">
        <f t="shared" si="58"/>
        <v>#N/A</v>
      </c>
      <c r="AM56" s="94" t="e">
        <f t="shared" si="58"/>
        <v>#N/A</v>
      </c>
      <c r="AN56" s="94" t="e">
        <f t="shared" si="58"/>
        <v>#N/A</v>
      </c>
      <c r="AO56" s="94" t="e">
        <f t="shared" si="58"/>
        <v>#N/A</v>
      </c>
      <c r="AP56" s="94" t="e">
        <f t="shared" si="58"/>
        <v>#N/A</v>
      </c>
      <c r="AQ56" s="94" t="e">
        <f t="shared" si="58"/>
        <v>#N/A</v>
      </c>
      <c r="AR56" s="94" t="e">
        <f t="shared" si="58"/>
        <v>#N/A</v>
      </c>
      <c r="AS56" s="94" t="e">
        <f t="shared" si="58"/>
        <v>#N/A</v>
      </c>
      <c r="AT56" s="94" t="e">
        <f t="shared" si="58"/>
        <v>#N/A</v>
      </c>
      <c r="AU56" s="94" t="e">
        <f t="shared" si="58"/>
        <v>#N/A</v>
      </c>
      <c r="AV56" s="94" t="e">
        <f t="shared" si="58"/>
        <v>#N/A</v>
      </c>
      <c r="AW56" s="94" t="e">
        <f t="shared" si="58"/>
        <v>#N/A</v>
      </c>
      <c r="AX56" s="94" t="e">
        <f t="shared" si="58"/>
        <v>#N/A</v>
      </c>
      <c r="AY56" s="94" t="e">
        <f t="shared" si="58"/>
        <v>#N/A</v>
      </c>
      <c r="AZ56" s="94" t="e">
        <f t="shared" si="58"/>
        <v>#N/A</v>
      </c>
      <c r="BA56" s="94" t="e">
        <f t="shared" si="58"/>
        <v>#N/A</v>
      </c>
      <c r="BB56" s="94" t="e">
        <f t="shared" si="58"/>
        <v>#N/A</v>
      </c>
    </row>
    <row r="57" spans="1:54" ht="14.25">
      <c r="A57" s="95" t="s">
        <v>50</v>
      </c>
      <c r="B57" s="94" t="e">
        <v>#N/A</v>
      </c>
      <c r="C57" s="94" t="e">
        <v>#N/A</v>
      </c>
      <c r="D57" s="94">
        <f>IF(ISBLANK($B$25),#N/A,$B$25/D53)</f>
        <v>17136.54163971834</v>
      </c>
      <c r="E57" s="94">
        <f aca="true" t="shared" si="59" ref="E57:BB57">IF(ISBLANK($B$25),#N/A,$B$25/E53)</f>
        <v>33228.948734061574</v>
      </c>
      <c r="F57" s="94">
        <f t="shared" si="59"/>
        <v>46194.760572188505</v>
      </c>
      <c r="G57" s="94">
        <f t="shared" si="59"/>
        <v>51064.655815060134</v>
      </c>
      <c r="H57" s="94">
        <f t="shared" si="59"/>
        <v>36751.59126786863</v>
      </c>
      <c r="I57" s="94">
        <f t="shared" si="59"/>
        <v>37972.68930801186</v>
      </c>
      <c r="J57" s="94">
        <f t="shared" si="59"/>
        <v>42142.851798988544</v>
      </c>
      <c r="K57" s="94">
        <f t="shared" si="59"/>
        <v>38367.977036491655</v>
      </c>
      <c r="L57" s="94">
        <f t="shared" si="59"/>
        <v>38491.14527779321</v>
      </c>
      <c r="M57" s="94">
        <f t="shared" si="59"/>
        <v>40343.81449066305</v>
      </c>
      <c r="N57" s="94">
        <f t="shared" si="59"/>
        <v>42178.81583790132</v>
      </c>
      <c r="O57" s="94">
        <f t="shared" si="59"/>
        <v>44644.268775046396</v>
      </c>
      <c r="P57" s="94">
        <f t="shared" si="59"/>
        <v>44812.29495000374</v>
      </c>
      <c r="Q57" s="94">
        <f t="shared" si="59"/>
        <v>43261.14164782698</v>
      </c>
      <c r="R57" s="94">
        <f t="shared" si="59"/>
        <v>41073.33133423634</v>
      </c>
      <c r="S57" s="94">
        <f t="shared" si="59"/>
        <v>38601.7801935384</v>
      </c>
      <c r="T57" s="94">
        <f t="shared" si="59"/>
        <v>38266.67316182192</v>
      </c>
      <c r="U57" s="94">
        <f t="shared" si="59"/>
        <v>39229.07628681928</v>
      </c>
      <c r="V57" s="94">
        <f t="shared" si="59"/>
        <v>39764.525926846385</v>
      </c>
      <c r="W57" s="94">
        <f t="shared" si="59"/>
        <v>40579.41020293942</v>
      </c>
      <c r="X57" s="94">
        <f t="shared" si="59"/>
        <v>41220.367133183</v>
      </c>
      <c r="Y57" s="94">
        <f t="shared" si="59"/>
        <v>41792.62608570788</v>
      </c>
      <c r="Z57" s="94">
        <f t="shared" si="59"/>
        <v>41576.336766315646</v>
      </c>
      <c r="AA57" s="94">
        <f t="shared" si="59"/>
        <v>42401.767920125494</v>
      </c>
      <c r="AB57" s="94">
        <f t="shared" si="59"/>
        <v>43983</v>
      </c>
      <c r="AC57" s="94" t="e">
        <f t="shared" si="59"/>
        <v>#N/A</v>
      </c>
      <c r="AD57" s="94" t="e">
        <f t="shared" si="59"/>
        <v>#N/A</v>
      </c>
      <c r="AE57" s="94" t="e">
        <f t="shared" si="59"/>
        <v>#N/A</v>
      </c>
      <c r="AF57" s="94" t="e">
        <f t="shared" si="59"/>
        <v>#N/A</v>
      </c>
      <c r="AG57" s="94" t="e">
        <f t="shared" si="59"/>
        <v>#N/A</v>
      </c>
      <c r="AH57" s="94" t="e">
        <f t="shared" si="59"/>
        <v>#N/A</v>
      </c>
      <c r="AI57" s="94" t="e">
        <f t="shared" si="59"/>
        <v>#N/A</v>
      </c>
      <c r="AJ57" s="94" t="e">
        <f t="shared" si="59"/>
        <v>#N/A</v>
      </c>
      <c r="AK57" s="94" t="e">
        <f t="shared" si="59"/>
        <v>#N/A</v>
      </c>
      <c r="AL57" s="94" t="e">
        <f t="shared" si="59"/>
        <v>#N/A</v>
      </c>
      <c r="AM57" s="94" t="e">
        <f t="shared" si="59"/>
        <v>#N/A</v>
      </c>
      <c r="AN57" s="94" t="e">
        <f t="shared" si="59"/>
        <v>#N/A</v>
      </c>
      <c r="AO57" s="94" t="e">
        <f t="shared" si="59"/>
        <v>#N/A</v>
      </c>
      <c r="AP57" s="94" t="e">
        <f t="shared" si="59"/>
        <v>#N/A</v>
      </c>
      <c r="AQ57" s="94" t="e">
        <f t="shared" si="59"/>
        <v>#N/A</v>
      </c>
      <c r="AR57" s="94" t="e">
        <f t="shared" si="59"/>
        <v>#N/A</v>
      </c>
      <c r="AS57" s="94" t="e">
        <f t="shared" si="59"/>
        <v>#N/A</v>
      </c>
      <c r="AT57" s="94" t="e">
        <f t="shared" si="59"/>
        <v>#N/A</v>
      </c>
      <c r="AU57" s="94" t="e">
        <f t="shared" si="59"/>
        <v>#N/A</v>
      </c>
      <c r="AV57" s="94" t="e">
        <f t="shared" si="59"/>
        <v>#N/A</v>
      </c>
      <c r="AW57" s="94" t="e">
        <f t="shared" si="59"/>
        <v>#N/A</v>
      </c>
      <c r="AX57" s="94" t="e">
        <f t="shared" si="59"/>
        <v>#N/A</v>
      </c>
      <c r="AY57" s="94" t="e">
        <f t="shared" si="59"/>
        <v>#N/A</v>
      </c>
      <c r="AZ57" s="94" t="e">
        <f t="shared" si="59"/>
        <v>#N/A</v>
      </c>
      <c r="BA57" s="94" t="e">
        <f t="shared" si="59"/>
        <v>#N/A</v>
      </c>
      <c r="BB57" s="94" t="e">
        <f t="shared" si="59"/>
        <v>#N/A</v>
      </c>
    </row>
    <row r="58" spans="1:54" ht="12.75">
      <c r="A58" s="95" t="s">
        <v>46</v>
      </c>
      <c r="B58" s="94" t="e">
        <v>#N/A</v>
      </c>
      <c r="C58" s="94">
        <f>IF($B$25=0,#N/A,$B$25/C19)</f>
        <v>66014.49285872326</v>
      </c>
      <c r="D58" s="94">
        <f>IF($B$25=0,#N/A,$B$25/D19)</f>
        <v>55412.47289932536</v>
      </c>
      <c r="E58" s="94">
        <f aca="true" t="shared" si="60" ref="E58:BB58">IF($B$25=0,#N/A,$B$25/E19)</f>
        <v>66859.52127256562</v>
      </c>
      <c r="F58" s="94">
        <f t="shared" si="60"/>
        <v>68567.6444039037</v>
      </c>
      <c r="G58" s="94">
        <f t="shared" si="60"/>
        <v>67276.24645148042</v>
      </c>
      <c r="H58" s="94">
        <f t="shared" si="60"/>
        <v>52449.267605740184</v>
      </c>
      <c r="I58" s="94">
        <f t="shared" si="60"/>
        <v>51703.133433424184</v>
      </c>
      <c r="J58" s="94">
        <f t="shared" si="60"/>
        <v>54367.641668618344</v>
      </c>
      <c r="K58" s="94">
        <f t="shared" si="60"/>
        <v>49187.46201945367</v>
      </c>
      <c r="L58" s="94">
        <f t="shared" si="60"/>
        <v>47758.44309715812</v>
      </c>
      <c r="M58" s="94">
        <f t="shared" si="60"/>
        <v>48695.75136589833</v>
      </c>
      <c r="N58" s="94">
        <f t="shared" si="60"/>
        <v>49858.60926250576</v>
      </c>
      <c r="O58" s="94">
        <f t="shared" si="60"/>
        <v>53191.52773070227</v>
      </c>
      <c r="P58" s="94">
        <f t="shared" si="60"/>
        <v>52849.509225473324</v>
      </c>
      <c r="Q58" s="94">
        <f t="shared" si="60"/>
        <v>50028.44889828256</v>
      </c>
      <c r="R58" s="94">
        <f t="shared" si="60"/>
        <v>47030.83507191043</v>
      </c>
      <c r="S58" s="94">
        <f t="shared" si="60"/>
        <v>43619.19885135887</v>
      </c>
      <c r="T58" s="94">
        <f t="shared" si="60"/>
        <v>42569.28580667737</v>
      </c>
      <c r="U58" s="94">
        <f t="shared" si="60"/>
        <v>43031.41676722539</v>
      </c>
      <c r="V58" s="94">
        <f t="shared" si="60"/>
        <v>43065.6563732369</v>
      </c>
      <c r="W58" s="94">
        <f t="shared" si="60"/>
        <v>43515.402041175585</v>
      </c>
      <c r="X58" s="94">
        <f t="shared" si="60"/>
        <v>43790.639135308615</v>
      </c>
      <c r="Y58" s="94">
        <f t="shared" si="60"/>
        <v>43980.82145768257</v>
      </c>
      <c r="Z58" s="94">
        <f t="shared" si="60"/>
        <v>43017.69673335219</v>
      </c>
      <c r="AA58" s="94">
        <f t="shared" si="60"/>
        <v>43177.82673653697</v>
      </c>
      <c r="AB58" s="94">
        <f t="shared" si="60"/>
        <v>43983</v>
      </c>
      <c r="AC58" s="94" t="e">
        <f t="shared" si="60"/>
        <v>#N/A</v>
      </c>
      <c r="AD58" s="94" t="e">
        <f t="shared" si="60"/>
        <v>#N/A</v>
      </c>
      <c r="AE58" s="94" t="e">
        <f t="shared" si="60"/>
        <v>#N/A</v>
      </c>
      <c r="AF58" s="94" t="e">
        <f t="shared" si="60"/>
        <v>#N/A</v>
      </c>
      <c r="AG58" s="94" t="e">
        <f t="shared" si="60"/>
        <v>#N/A</v>
      </c>
      <c r="AH58" s="94" t="e">
        <f t="shared" si="60"/>
        <v>#N/A</v>
      </c>
      <c r="AI58" s="94" t="e">
        <f t="shared" si="60"/>
        <v>#N/A</v>
      </c>
      <c r="AJ58" s="94" t="e">
        <f t="shared" si="60"/>
        <v>#N/A</v>
      </c>
      <c r="AK58" s="94" t="e">
        <f t="shared" si="60"/>
        <v>#N/A</v>
      </c>
      <c r="AL58" s="94" t="e">
        <f t="shared" si="60"/>
        <v>#N/A</v>
      </c>
      <c r="AM58" s="94" t="e">
        <f t="shared" si="60"/>
        <v>#N/A</v>
      </c>
      <c r="AN58" s="94" t="e">
        <f t="shared" si="60"/>
        <v>#N/A</v>
      </c>
      <c r="AO58" s="94" t="e">
        <f t="shared" si="60"/>
        <v>#N/A</v>
      </c>
      <c r="AP58" s="94" t="e">
        <f t="shared" si="60"/>
        <v>#N/A</v>
      </c>
      <c r="AQ58" s="94" t="e">
        <f t="shared" si="60"/>
        <v>#N/A</v>
      </c>
      <c r="AR58" s="94" t="e">
        <f t="shared" si="60"/>
        <v>#N/A</v>
      </c>
      <c r="AS58" s="94" t="e">
        <f t="shared" si="60"/>
        <v>#N/A</v>
      </c>
      <c r="AT58" s="94" t="e">
        <f t="shared" si="60"/>
        <v>#N/A</v>
      </c>
      <c r="AU58" s="94" t="e">
        <f t="shared" si="60"/>
        <v>#N/A</v>
      </c>
      <c r="AV58" s="94" t="e">
        <f t="shared" si="60"/>
        <v>#N/A</v>
      </c>
      <c r="AW58" s="94" t="e">
        <f t="shared" si="60"/>
        <v>#N/A</v>
      </c>
      <c r="AX58" s="94" t="e">
        <f t="shared" si="60"/>
        <v>#N/A</v>
      </c>
      <c r="AY58" s="94" t="e">
        <f t="shared" si="60"/>
        <v>#N/A</v>
      </c>
      <c r="AZ58" s="94" t="e">
        <f t="shared" si="60"/>
        <v>#N/A</v>
      </c>
      <c r="BA58" s="94" t="e">
        <f t="shared" si="60"/>
        <v>#N/A</v>
      </c>
      <c r="BB58" s="94" t="e">
        <f t="shared" si="60"/>
        <v>#N/A</v>
      </c>
    </row>
    <row r="59" spans="1:54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</row>
    <row r="60" spans="1:54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</row>
    <row r="61" spans="1:54" ht="15.75">
      <c r="A61" s="18" t="s">
        <v>62</v>
      </c>
      <c r="B61" s="19"/>
      <c r="C61" s="19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</row>
    <row r="62" spans="1:54" ht="15.75">
      <c r="A62" s="18"/>
      <c r="B62" s="19"/>
      <c r="C62" s="19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>
        <f>IF(BB47="ERR","")</f>
      </c>
      <c r="BA62" s="19"/>
      <c r="BB62" s="19"/>
    </row>
    <row r="63" spans="1:54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</row>
    <row r="64" spans="1:54" ht="12.75">
      <c r="A64" s="56"/>
      <c r="B64" s="19"/>
      <c r="C64" s="19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</row>
    <row r="65" spans="1:54" s="11" customFormat="1" ht="12.75">
      <c r="A65" s="56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76"/>
    </row>
    <row r="66" spans="1:54" s="11" customFormat="1" ht="12.75">
      <c r="A66" s="56"/>
      <c r="B66" s="19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76"/>
    </row>
    <row r="67" spans="1:54" ht="12.75">
      <c r="A67" s="56"/>
      <c r="B67" s="19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</row>
    <row r="68" spans="1:54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</row>
    <row r="69" spans="1:54" ht="12.75">
      <c r="A69" s="56"/>
      <c r="B69" s="19"/>
      <c r="C69" s="19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</row>
    <row r="70" spans="1:54" ht="12.75">
      <c r="A70" s="56"/>
      <c r="B70" s="19"/>
      <c r="C70" s="19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</row>
    <row r="71" spans="1:54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</row>
    <row r="72" spans="1:54" ht="12.75">
      <c r="A72" s="56"/>
      <c r="B72" s="19"/>
      <c r="C72" s="19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</row>
    <row r="73" spans="1:54" ht="12.75">
      <c r="A73" s="56"/>
      <c r="B73" s="19"/>
      <c r="C73" s="19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</row>
    <row r="74" spans="1:54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</row>
    <row r="75" spans="1:54" ht="12.75">
      <c r="A75" s="75"/>
      <c r="B75" s="76"/>
      <c r="C75" s="76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19"/>
    </row>
    <row r="76" spans="1:54" ht="12.75">
      <c r="A76" s="75"/>
      <c r="B76" s="76"/>
      <c r="C76" s="76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19"/>
    </row>
    <row r="77" spans="1:53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</row>
    <row r="78" spans="1:53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</row>
    <row r="79" spans="1:53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</row>
    <row r="80" spans="1:53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</row>
    <row r="81" spans="1:53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</row>
    <row r="82" spans="1:53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</row>
    <row r="83" spans="1:53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</row>
    <row r="84" spans="1:53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</row>
    <row r="85" spans="1:53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</row>
    <row r="86" spans="1:53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</row>
  </sheetData>
  <sheetProtection/>
  <conditionalFormatting sqref="B36:BB42 B48:BB50 A39 BB33:BB34 B32:BA34 B12:BB15 A55 B52:BB58">
    <cfRule type="expression" priority="1" dxfId="4" stopIfTrue="1">
      <formula>ISNA(A12)</formula>
    </cfRule>
  </conditionalFormatting>
  <conditionalFormatting sqref="B29 B4:BB5 B22:BB23 B18:BB19">
    <cfRule type="expression" priority="2" dxfId="4" stopIfTrue="1">
      <formula>ISNA(B4)</formula>
    </cfRule>
  </conditionalFormatting>
  <conditionalFormatting sqref="B51:BB51 B35:BB35">
    <cfRule type="expression" priority="3" dxfId="0" stopIfTrue="1">
      <formula>ISNA(B35)</formula>
    </cfRule>
  </conditionalFormatting>
  <conditionalFormatting sqref="B46:BB47 BB32 B30:B31 D30:BB31 C31">
    <cfRule type="expression" priority="4" dxfId="4" stopIfTrue="1">
      <formula>ISNA(B30)</formula>
    </cfRule>
    <cfRule type="expression" priority="5" dxfId="4" stopIfTrue="1">
      <formula>(B30="ERR")</formula>
    </cfRule>
  </conditionalFormatting>
  <conditionalFormatting sqref="B17:BB17 B21:BB21">
    <cfRule type="expression" priority="6" dxfId="8" stopIfTrue="1">
      <formula>ISNA(B17)</formula>
    </cfRule>
  </conditionalFormatting>
  <conditionalFormatting sqref="B7:BB9">
    <cfRule type="expression" priority="7" dxfId="7" stopIfTrue="1">
      <formula>ISNA(B7)</formula>
    </cfRule>
  </conditionalFormatting>
  <conditionalFormatting sqref="B10:BB10">
    <cfRule type="expression" priority="8" dxfId="0" stopIfTrue="1">
      <formula>ISNA(B10)</formula>
    </cfRule>
  </conditionalFormatting>
  <conditionalFormatting sqref="C29:C30 D29:BB29 C45:BB45">
    <cfRule type="expression" priority="9" dxfId="4" stopIfTrue="1">
      <formula>ISNA(C29)</formula>
    </cfRule>
    <cfRule type="expression" priority="10" dxfId="4" stopIfTrue="1">
      <formula>(C29="ERR")</formula>
    </cfRule>
  </conditionalFormatting>
  <printOptions/>
  <pageMargins left="0.29" right="0.15" top="0.51" bottom="0.49" header="0.5" footer="0.5"/>
  <pageSetup fitToWidth="2"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3:BD68"/>
  <sheetViews>
    <sheetView zoomScale="75" zoomScaleNormal="75" zoomScalePageLayoutView="0" workbookViewId="0" topLeftCell="A22">
      <selection activeCell="N64" sqref="N64"/>
    </sheetView>
  </sheetViews>
  <sheetFormatPr defaultColWidth="9.140625" defaultRowHeight="12.75"/>
  <cols>
    <col min="1" max="1" width="4.57421875" style="0" customWidth="1"/>
    <col min="2" max="2" width="19.28125" style="0" customWidth="1"/>
    <col min="38" max="55" width="9.140625" style="0" hidden="1" customWidth="1"/>
    <col min="56" max="56" width="9.140625" style="0" customWidth="1" collapsed="1"/>
  </cols>
  <sheetData>
    <row r="2" ht="13.5" thickBot="1"/>
    <row r="3" spans="2:56" ht="20.25">
      <c r="B3" s="136" t="str">
        <f>'Project Data'!$C$9</f>
        <v>REAL DATA EXAMPLE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8"/>
    </row>
    <row r="4" spans="2:56" ht="20.25">
      <c r="B4" s="139" t="str">
        <f>CONCATENATE("Final Cost Prediction Using Statistical Methods ",('Project Data'!$C$10),('Project Data'!$C$11)," as at")</f>
        <v>Final Cost Prediction Using Statistical Methods  as at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1"/>
    </row>
    <row r="5" spans="2:56" ht="15.75">
      <c r="B5" s="142">
        <f>'Project Data'!$C$13</f>
        <v>0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4"/>
    </row>
    <row r="6" spans="2:56" ht="12.75"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25"/>
    </row>
    <row r="7" spans="2:56" ht="12.75"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25"/>
    </row>
    <row r="8" spans="2:56" ht="12.75"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25"/>
    </row>
    <row r="9" spans="2:56" ht="12.75"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25"/>
    </row>
    <row r="10" spans="2:56" ht="12.75"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25"/>
    </row>
    <row r="11" spans="2:56" ht="12.75"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25"/>
    </row>
    <row r="12" spans="2:56" ht="12.75"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25"/>
    </row>
    <row r="13" spans="2:56" ht="12.75"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25"/>
    </row>
    <row r="14" spans="2:56" ht="12.75"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25"/>
    </row>
    <row r="15" spans="2:56" ht="12.75"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25"/>
    </row>
    <row r="16" spans="2:56" ht="12.75"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25"/>
    </row>
    <row r="17" spans="2:56" ht="12.75"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25"/>
    </row>
    <row r="18" spans="2:56" ht="12.75">
      <c r="B18" s="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25"/>
    </row>
    <row r="19" spans="2:56" ht="12.75">
      <c r="B19" s="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25"/>
    </row>
    <row r="20" spans="2:56" ht="12.75">
      <c r="B20" s="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25"/>
    </row>
    <row r="21" spans="2:56" ht="12.75">
      <c r="B21" s="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25"/>
    </row>
    <row r="22" spans="2:56" ht="12.75">
      <c r="B22" s="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25"/>
    </row>
    <row r="23" spans="2:56" ht="12.75">
      <c r="B23" s="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25"/>
    </row>
    <row r="24" spans="2:56" ht="12.75">
      <c r="B24" s="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25"/>
    </row>
    <row r="25" spans="2:56" ht="12.75">
      <c r="B25" s="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25"/>
    </row>
    <row r="26" spans="2:56" ht="12.75">
      <c r="B26" s="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25"/>
    </row>
    <row r="27" spans="2:56" ht="12.75">
      <c r="B27" s="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25"/>
    </row>
    <row r="28" spans="2:56" ht="12.75">
      <c r="B28" s="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25"/>
    </row>
    <row r="29" spans="2:56" ht="12.75">
      <c r="B29" s="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25"/>
    </row>
    <row r="30" spans="2:56" ht="12.75">
      <c r="B30" s="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5"/>
    </row>
    <row r="31" spans="2:56" ht="12.75">
      <c r="B31" s="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25"/>
    </row>
    <row r="32" spans="2:56" ht="12.75">
      <c r="B32" s="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25"/>
    </row>
    <row r="33" spans="2:56" ht="12.75">
      <c r="B33" s="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25"/>
    </row>
    <row r="34" spans="2:56" ht="12.75">
      <c r="B34" s="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25"/>
    </row>
    <row r="35" spans="2:56" ht="12.75">
      <c r="B35" s="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25"/>
    </row>
    <row r="36" spans="2:56" ht="12.75">
      <c r="B36" s="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25"/>
    </row>
    <row r="37" spans="2:56" ht="12.75">
      <c r="B37" s="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25"/>
    </row>
    <row r="38" spans="2:56" ht="12.75">
      <c r="B38" s="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25"/>
    </row>
    <row r="39" spans="2:56" ht="12.75">
      <c r="B39" s="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25"/>
    </row>
    <row r="40" spans="2:56" ht="12.75">
      <c r="B40" s="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25"/>
    </row>
    <row r="41" spans="2:56" ht="12.75">
      <c r="B41" s="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25"/>
    </row>
    <row r="42" spans="2:56" ht="12.75">
      <c r="B42" s="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25"/>
    </row>
    <row r="43" spans="2:56" ht="12.75">
      <c r="B43" s="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25"/>
    </row>
    <row r="44" spans="2:56" ht="12.75">
      <c r="B44" s="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25"/>
    </row>
    <row r="45" spans="2:56" ht="12.75">
      <c r="B45" s="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25"/>
    </row>
    <row r="46" spans="2:56" ht="12.75">
      <c r="B46" s="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25"/>
    </row>
    <row r="47" spans="2:56" ht="12.75">
      <c r="B47" s="1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25"/>
    </row>
    <row r="48" spans="2:56" ht="12.75">
      <c r="B48" s="111" t="s">
        <v>85</v>
      </c>
      <c r="C48" s="113">
        <f>'Project Data'!$E$18</f>
        <v>38662</v>
      </c>
      <c r="D48" s="118" t="b">
        <f>IF('Project Data'!$E$5="W",C48+7,IF('Project Data'!$E$5="M",DATE(YEAR(C48),MONTH(C48)+2,0)))</f>
        <v>0</v>
      </c>
      <c r="E48" s="118" t="b">
        <f>IF('Project Data'!$E$5="W",D48+7,IF('Project Data'!$E$5="M",DATE(YEAR(D48),MONTH(D48)+2,0)))</f>
        <v>0</v>
      </c>
      <c r="F48" s="118" t="b">
        <f>IF('Project Data'!$E$5="W",E48+7,IF('Project Data'!$E$5="M",DATE(YEAR(E48),MONTH(E48)+2,0)))</f>
        <v>0</v>
      </c>
      <c r="G48" s="118" t="b">
        <f>IF('Project Data'!$E$5="W",F48+7,IF('Project Data'!$E$5="M",DATE(YEAR(F48),MONTH(F48)+2,0)))</f>
        <v>0</v>
      </c>
      <c r="H48" s="118" t="b">
        <f>IF('Project Data'!$E$5="W",G48+7,IF('Project Data'!$E$5="M",DATE(YEAR(G48),MONTH(G48)+2,0)))</f>
        <v>0</v>
      </c>
      <c r="I48" s="118" t="b">
        <f>IF('Project Data'!$E$5="W",H48+7,IF('Project Data'!$E$5="M",DATE(YEAR(H48),MONTH(H48)+2,0)))</f>
        <v>0</v>
      </c>
      <c r="J48" s="118" t="b">
        <f>IF('Project Data'!$E$5="W",I48+7,IF('Project Data'!$E$5="M",DATE(YEAR(I48),MONTH(I48)+2,0)))</f>
        <v>0</v>
      </c>
      <c r="K48" s="118" t="b">
        <f>IF('Project Data'!$E$5="W",J48+7,IF('Project Data'!$E$5="M",DATE(YEAR(J48),MONTH(J48)+2,0)))</f>
        <v>0</v>
      </c>
      <c r="L48" s="118" t="b">
        <f>IF('Project Data'!$E$5="W",K48+7,IF('Project Data'!$E$5="M",DATE(YEAR(K48),MONTH(K48)+2,0)))</f>
        <v>0</v>
      </c>
      <c r="M48" s="118" t="b">
        <f>IF('Project Data'!$E$5="W",L48+7,IF('Project Data'!$E$5="M",DATE(YEAR(L48),MONTH(L48)+2,0)))</f>
        <v>0</v>
      </c>
      <c r="N48" s="118" t="b">
        <f>IF('Project Data'!$E$5="W",M48+7,IF('Project Data'!$E$5="M",DATE(YEAR(M48),MONTH(M48)+2,0)))</f>
        <v>0</v>
      </c>
      <c r="O48" s="118" t="b">
        <f>IF('Project Data'!$E$5="W",N48+7,IF('Project Data'!$E$5="M",DATE(YEAR(N48),MONTH(N48)+2,0)))</f>
        <v>0</v>
      </c>
      <c r="P48" s="118" t="b">
        <f>IF('Project Data'!$E$5="W",O48+7,IF('Project Data'!$E$5="M",DATE(YEAR(O48),MONTH(O48)+2,0)))</f>
        <v>0</v>
      </c>
      <c r="Q48" s="118" t="b">
        <f>IF('Project Data'!$E$5="W",P48+7,IF('Project Data'!$E$5="M",DATE(YEAR(P48),MONTH(P48)+2,0)))</f>
        <v>0</v>
      </c>
      <c r="R48" s="118" t="b">
        <f>IF('Project Data'!$E$5="W",Q48+7,IF('Project Data'!$E$5="M",DATE(YEAR(Q48),MONTH(Q48)+2,0)))</f>
        <v>0</v>
      </c>
      <c r="S48" s="118" t="b">
        <f>IF('Project Data'!$E$5="W",R48+7,IF('Project Data'!$E$5="M",DATE(YEAR(R48),MONTH(R48)+2,0)))</f>
        <v>0</v>
      </c>
      <c r="T48" s="118" t="b">
        <f>IF('Project Data'!$E$5="W",S48+7,IF('Project Data'!$E$5="M",DATE(YEAR(S48),MONTH(S48)+2,0)))</f>
        <v>0</v>
      </c>
      <c r="U48" s="118" t="b">
        <f>IF('Project Data'!$E$5="W",T48+7,IF('Project Data'!$E$5="M",DATE(YEAR(T48),MONTH(T48)+2,0)))</f>
        <v>0</v>
      </c>
      <c r="V48" s="118" t="b">
        <f>IF('Project Data'!$E$5="W",U48+7,IF('Project Data'!$E$5="M",DATE(YEAR(U48),MONTH(U48)+2,0)))</f>
        <v>0</v>
      </c>
      <c r="W48" s="118" t="b">
        <f>IF('Project Data'!$E$5="W",V48+7,IF('Project Data'!$E$5="M",DATE(YEAR(V48),MONTH(V48)+2,0)))</f>
        <v>0</v>
      </c>
      <c r="X48" s="118" t="b">
        <f>IF('Project Data'!$E$5="W",W48+7,IF('Project Data'!$E$5="M",DATE(YEAR(W48),MONTH(W48)+2,0)))</f>
        <v>0</v>
      </c>
      <c r="Y48" s="118" t="b">
        <f>IF('Project Data'!$E$5="W",X48+7,IF('Project Data'!$E$5="M",DATE(YEAR(X48),MONTH(X48)+2,0)))</f>
        <v>0</v>
      </c>
      <c r="Z48" s="118" t="b">
        <f>IF('Project Data'!$E$5="W",Y48+7,IF('Project Data'!$E$5="M",DATE(YEAR(Y48),MONTH(Y48)+2,0)))</f>
        <v>0</v>
      </c>
      <c r="AA48" s="118" t="b">
        <f>IF('Project Data'!$E$5="W",Z48+7,IF('Project Data'!$E$5="M",DATE(YEAR(Z48),MONTH(Z48)+2,0)))</f>
        <v>0</v>
      </c>
      <c r="AB48" s="118" t="b">
        <f>IF('Project Data'!$E$5="W",AA48+7,IF('Project Data'!$E$5="M",DATE(YEAR(AA48),MONTH(AA48)+2,0)))</f>
        <v>0</v>
      </c>
      <c r="AC48" s="118" t="b">
        <f>IF('Project Data'!$E$5="W",AB48+7,IF('Project Data'!$E$5="M",DATE(YEAR(AB48),MONTH(AB48)+2,0)))</f>
        <v>0</v>
      </c>
      <c r="AD48" s="118" t="b">
        <f>IF('Project Data'!$E$5="W",AC48+7,IF('Project Data'!$E$5="M",DATE(YEAR(AC48),MONTH(AC48)+2,0)))</f>
        <v>0</v>
      </c>
      <c r="AE48" s="118" t="b">
        <f>IF('Project Data'!$E$5="W",AD48+7,IF('Project Data'!$E$5="M",DATE(YEAR(AD48),MONTH(AD48)+2,0)))</f>
        <v>0</v>
      </c>
      <c r="AF48" s="118" t="b">
        <f>IF('Project Data'!$E$5="W",AE48+7,IF('Project Data'!$E$5="M",DATE(YEAR(AE48),MONTH(AE48)+2,0)))</f>
        <v>0</v>
      </c>
      <c r="AG48" s="118" t="b">
        <f>IF('Project Data'!$E$5="W",AF48+7,IF('Project Data'!$E$5="M",DATE(YEAR(AF48),MONTH(AF48)+2,0)))</f>
        <v>0</v>
      </c>
      <c r="AH48" s="118" t="b">
        <f>IF('Project Data'!$E$5="W",AG48+7,IF('Project Data'!$E$5="M",DATE(YEAR(AG48),MONTH(AG48)+2,0)))</f>
        <v>0</v>
      </c>
      <c r="AI48" s="118" t="b">
        <f>IF('Project Data'!$E$5="W",AH48+7,IF('Project Data'!$E$5="M",DATE(YEAR(AH48),MONTH(AH48)+2,0)))</f>
        <v>0</v>
      </c>
      <c r="AJ48" s="118" t="b">
        <f>IF('Project Data'!$E$5="W",AI48+7,IF('Project Data'!$E$5="M",DATE(YEAR(AI48),MONTH(AI48)+2,0)))</f>
        <v>0</v>
      </c>
      <c r="AK48" s="118" t="b">
        <f>IF('Project Data'!$E$5="W",AJ48+7,IF('Project Data'!$E$5="M",DATE(YEAR(AJ48),MONTH(AJ48)+2,0)))</f>
        <v>0</v>
      </c>
      <c r="AL48" s="118" t="b">
        <f>IF('Project Data'!$E$5="W",AK48+7,IF('Project Data'!$E$5="M",DATE(YEAR(AK48),MONTH(AK48)+2,0)))</f>
        <v>0</v>
      </c>
      <c r="AM48" s="118" t="b">
        <f>IF('Project Data'!$E$5="W",AL48+7,IF('Project Data'!$E$5="M",DATE(YEAR(AL48),MONTH(AL48)+2,0)))</f>
        <v>0</v>
      </c>
      <c r="AN48" s="118" t="b">
        <f>IF('Project Data'!$E$5="W",AM48+7,IF('Project Data'!$E$5="M",DATE(YEAR(AM48),MONTH(AM48)+2,0)))</f>
        <v>0</v>
      </c>
      <c r="AO48" s="118" t="b">
        <f>IF('Project Data'!$E$5="W",AN48+7,IF('Project Data'!$E$5="M",DATE(YEAR(AN48),MONTH(AN48)+2,0)))</f>
        <v>0</v>
      </c>
      <c r="AP48" s="118" t="b">
        <f>IF('Project Data'!$E$5="W",AO48+7,IF('Project Data'!$E$5="M",DATE(YEAR(AO48),MONTH(AO48)+2,0)))</f>
        <v>0</v>
      </c>
      <c r="AQ48" s="118" t="b">
        <f>IF('Project Data'!$E$5="W",AP48+7,IF('Project Data'!$E$5="M",DATE(YEAR(AP48),MONTH(AP48)+2,0)))</f>
        <v>0</v>
      </c>
      <c r="AR48" s="118" t="b">
        <f>IF('Project Data'!$E$5="W",AQ48+7,IF('Project Data'!$E$5="M",DATE(YEAR(AQ48),MONTH(AQ48)+2,0)))</f>
        <v>0</v>
      </c>
      <c r="AS48" s="118" t="b">
        <f>IF('Project Data'!$E$5="W",AR48+7,IF('Project Data'!$E$5="M",DATE(YEAR(AR48),MONTH(AR48)+2,0)))</f>
        <v>0</v>
      </c>
      <c r="AT48" s="118" t="b">
        <f>IF('Project Data'!$E$5="W",AS48+7,IF('Project Data'!$E$5="M",DATE(YEAR(AS48),MONTH(AS48)+2,0)))</f>
        <v>0</v>
      </c>
      <c r="AU48" s="118" t="b">
        <f>IF('Project Data'!$E$5="W",AT48+7,IF('Project Data'!$E$5="M",DATE(YEAR(AT48),MONTH(AT48)+2,0)))</f>
        <v>0</v>
      </c>
      <c r="AV48" s="118" t="b">
        <f>IF('Project Data'!$E$5="W",AU48+7,IF('Project Data'!$E$5="M",DATE(YEAR(AU48),MONTH(AU48)+2,0)))</f>
        <v>0</v>
      </c>
      <c r="AW48" s="118" t="b">
        <f>IF('Project Data'!$E$5="W",AV48+7,IF('Project Data'!$E$5="M",DATE(YEAR(AV48),MONTH(AV48)+2,0)))</f>
        <v>0</v>
      </c>
      <c r="AX48" s="118" t="b">
        <f>IF('Project Data'!$E$5="W",AW48+7,IF('Project Data'!$E$5="M",DATE(YEAR(AW48),MONTH(AW48)+2,0)))</f>
        <v>0</v>
      </c>
      <c r="AY48" s="118" t="b">
        <f>IF('Project Data'!$E$5="W",AX48+7,IF('Project Data'!$E$5="M",DATE(YEAR(AX48),MONTH(AX48)+2,0)))</f>
        <v>0</v>
      </c>
      <c r="AZ48" s="118" t="b">
        <f>IF('Project Data'!$E$5="W",AY48+7,IF('Project Data'!$E$5="M",DATE(YEAR(AY48),MONTH(AY48)+2,0)))</f>
        <v>0</v>
      </c>
      <c r="BA48" s="118" t="b">
        <f>IF('Project Data'!$E$5="W",AZ48+7,IF('Project Data'!$E$5="M",DATE(YEAR(AZ48),MONTH(AZ48)+2,0)))</f>
        <v>0</v>
      </c>
      <c r="BB48" s="118" t="b">
        <f>IF('Project Data'!$E$5="W",BA48+7,IF('Project Data'!$E$5="M",DATE(YEAR(BA48),MONTH(BA48)+2,0)))</f>
        <v>0</v>
      </c>
      <c r="BC48" s="118" t="b">
        <f>IF('Project Data'!$E$5="W",BB48+7,IF('Project Data'!$E$5="M",DATE(YEAR(BB48),MONTH(BB48)+2,0)))</f>
        <v>0</v>
      </c>
      <c r="BD48" s="6"/>
    </row>
    <row r="49" spans="2:56" s="19" customFormat="1" ht="12.75">
      <c r="B49" s="90" t="s">
        <v>15</v>
      </c>
      <c r="C49" s="86">
        <v>0</v>
      </c>
      <c r="D49" s="86">
        <f>C49+1</f>
        <v>1</v>
      </c>
      <c r="E49" s="86">
        <f aca="true" t="shared" si="0" ref="E49:BC49">D49+1</f>
        <v>2</v>
      </c>
      <c r="F49" s="86">
        <f t="shared" si="0"/>
        <v>3</v>
      </c>
      <c r="G49" s="86">
        <f t="shared" si="0"/>
        <v>4</v>
      </c>
      <c r="H49" s="86">
        <f t="shared" si="0"/>
        <v>5</v>
      </c>
      <c r="I49" s="86">
        <f t="shared" si="0"/>
        <v>6</v>
      </c>
      <c r="J49" s="86">
        <f t="shared" si="0"/>
        <v>7</v>
      </c>
      <c r="K49" s="86">
        <f t="shared" si="0"/>
        <v>8</v>
      </c>
      <c r="L49" s="86">
        <f t="shared" si="0"/>
        <v>9</v>
      </c>
      <c r="M49" s="86">
        <f t="shared" si="0"/>
        <v>10</v>
      </c>
      <c r="N49" s="86">
        <f t="shared" si="0"/>
        <v>11</v>
      </c>
      <c r="O49" s="86">
        <f t="shared" si="0"/>
        <v>12</v>
      </c>
      <c r="P49" s="86">
        <f t="shared" si="0"/>
        <v>13</v>
      </c>
      <c r="Q49" s="86">
        <f t="shared" si="0"/>
        <v>14</v>
      </c>
      <c r="R49" s="86">
        <f t="shared" si="0"/>
        <v>15</v>
      </c>
      <c r="S49" s="86">
        <f t="shared" si="0"/>
        <v>16</v>
      </c>
      <c r="T49" s="86">
        <f t="shared" si="0"/>
        <v>17</v>
      </c>
      <c r="U49" s="86">
        <f t="shared" si="0"/>
        <v>18</v>
      </c>
      <c r="V49" s="86">
        <f t="shared" si="0"/>
        <v>19</v>
      </c>
      <c r="W49" s="86">
        <f t="shared" si="0"/>
        <v>20</v>
      </c>
      <c r="X49" s="86">
        <f t="shared" si="0"/>
        <v>21</v>
      </c>
      <c r="Y49" s="86">
        <f t="shared" si="0"/>
        <v>22</v>
      </c>
      <c r="Z49" s="86">
        <f t="shared" si="0"/>
        <v>23</v>
      </c>
      <c r="AA49" s="86">
        <f t="shared" si="0"/>
        <v>24</v>
      </c>
      <c r="AB49" s="86">
        <f t="shared" si="0"/>
        <v>25</v>
      </c>
      <c r="AC49" s="86">
        <f t="shared" si="0"/>
        <v>26</v>
      </c>
      <c r="AD49" s="86">
        <f t="shared" si="0"/>
        <v>27</v>
      </c>
      <c r="AE49" s="86">
        <f t="shared" si="0"/>
        <v>28</v>
      </c>
      <c r="AF49" s="86">
        <f t="shared" si="0"/>
        <v>29</v>
      </c>
      <c r="AG49" s="86">
        <f t="shared" si="0"/>
        <v>30</v>
      </c>
      <c r="AH49" s="86">
        <f t="shared" si="0"/>
        <v>31</v>
      </c>
      <c r="AI49" s="86">
        <f t="shared" si="0"/>
        <v>32</v>
      </c>
      <c r="AJ49" s="86">
        <f t="shared" si="0"/>
        <v>33</v>
      </c>
      <c r="AK49" s="86">
        <f t="shared" si="0"/>
        <v>34</v>
      </c>
      <c r="AL49" s="86">
        <f t="shared" si="0"/>
        <v>35</v>
      </c>
      <c r="AM49" s="86">
        <f t="shared" si="0"/>
        <v>36</v>
      </c>
      <c r="AN49" s="86">
        <f t="shared" si="0"/>
        <v>37</v>
      </c>
      <c r="AO49" s="86">
        <f t="shared" si="0"/>
        <v>38</v>
      </c>
      <c r="AP49" s="86">
        <f t="shared" si="0"/>
        <v>39</v>
      </c>
      <c r="AQ49" s="86">
        <f t="shared" si="0"/>
        <v>40</v>
      </c>
      <c r="AR49" s="86">
        <f t="shared" si="0"/>
        <v>41</v>
      </c>
      <c r="AS49" s="86">
        <f t="shared" si="0"/>
        <v>42</v>
      </c>
      <c r="AT49" s="86">
        <f t="shared" si="0"/>
        <v>43</v>
      </c>
      <c r="AU49" s="86">
        <f t="shared" si="0"/>
        <v>44</v>
      </c>
      <c r="AV49" s="86">
        <f t="shared" si="0"/>
        <v>45</v>
      </c>
      <c r="AW49" s="86">
        <f t="shared" si="0"/>
        <v>46</v>
      </c>
      <c r="AX49" s="86">
        <f t="shared" si="0"/>
        <v>47</v>
      </c>
      <c r="AY49" s="86">
        <f t="shared" si="0"/>
        <v>48</v>
      </c>
      <c r="AZ49" s="86">
        <f t="shared" si="0"/>
        <v>49</v>
      </c>
      <c r="BA49" s="86">
        <f t="shared" si="0"/>
        <v>50</v>
      </c>
      <c r="BB49" s="86">
        <f t="shared" si="0"/>
        <v>51</v>
      </c>
      <c r="BC49" s="86">
        <f t="shared" si="0"/>
        <v>52</v>
      </c>
      <c r="BD49" s="39"/>
    </row>
    <row r="50" spans="2:56" ht="12.75">
      <c r="B50" s="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25"/>
    </row>
    <row r="51" spans="2:56" ht="12.75">
      <c r="B51" s="91" t="s">
        <v>67</v>
      </c>
      <c r="C51" s="50">
        <f>'Input Data Sheet'!B13</f>
        <v>0</v>
      </c>
      <c r="D51" s="50">
        <f>'Input Data Sheet'!C13</f>
        <v>0.024324204132514418</v>
      </c>
      <c r="E51" s="50">
        <f>'Input Data Sheet'!D13</f>
        <v>0.0499210711102135</v>
      </c>
      <c r="F51" s="50">
        <f>'Input Data Sheet'!E13</f>
        <v>0.06467665214609251</v>
      </c>
      <c r="G51" s="50">
        <f>'Input Data Sheet'!F13</f>
        <v>0.0895101480203479</v>
      </c>
      <c r="H51" s="50">
        <f>'Input Data Sheet'!G13</f>
        <v>0.11724048852351564</v>
      </c>
      <c r="I51" s="50">
        <f>'Input Data Sheet'!H13</f>
        <v>0.1875145345008332</v>
      </c>
      <c r="J51" s="50">
        <f>'Input Data Sheet'!I13</f>
        <v>0.1960229356901625</v>
      </c>
      <c r="K51" s="50">
        <f>'Input Data Sheet'!J13</f>
        <v>0.24309956426947368</v>
      </c>
      <c r="L51" s="50">
        <f>'Input Data Sheet'!K13</f>
        <v>0.2999748186674968</v>
      </c>
      <c r="M51" s="50">
        <f>'Input Data Sheet'!L13</f>
        <v>0.3487603221511033</v>
      </c>
      <c r="N51" s="50">
        <f>'Input Data Sheet'!M13</f>
        <v>0.3854083667172465</v>
      </c>
      <c r="O51" s="50">
        <f>'Input Data Sheet'!N13</f>
        <v>0.4191201942673238</v>
      </c>
      <c r="P51" s="50">
        <f>'Input Data Sheet'!O13</f>
        <v>0.43924288315776744</v>
      </c>
      <c r="Q51" s="50">
        <f>'Input Data Sheet'!P13</f>
        <v>0.4477572326933574</v>
      </c>
      <c r="R51" s="50">
        <f>'Input Data Sheet'!Q13</f>
        <v>0.5327168958243459</v>
      </c>
      <c r="S51" s="50">
        <f>'Input Data Sheet'!R13</f>
        <v>0.6046352346608437</v>
      </c>
      <c r="T51" s="50">
        <f>'Input Data Sheet'!S13</f>
        <v>0.6971127577014797</v>
      </c>
      <c r="U51" s="50">
        <f>'Input Data Sheet'!T13</f>
        <v>0.7519975821388724</v>
      </c>
      <c r="V51" s="50">
        <f>'Input Data Sheet'!U13</f>
        <v>0.7901145849768001</v>
      </c>
      <c r="W51" s="50">
        <f>'Input Data Sheet'!V13</f>
        <v>0.825576642600413</v>
      </c>
      <c r="X51" s="50">
        <f>'Input Data Sheet'!W13</f>
        <v>0.8528129871093671</v>
      </c>
      <c r="Y51" s="50">
        <f>'Input Data Sheet'!X13</f>
        <v>0.8784582906209024</v>
      </c>
      <c r="Z51" s="50">
        <f>'Input Data Sheet'!Y13</f>
        <v>0.9049001060221907</v>
      </c>
      <c r="AA51" s="50">
        <f>'Input Data Sheet'!Z13</f>
        <v>0.9567051033695115</v>
      </c>
      <c r="AB51" s="50">
        <f>'Input Data Sheet'!AA13</f>
        <v>0.9866233022782449</v>
      </c>
      <c r="AC51" s="50">
        <f>'Input Data Sheet'!AB13</f>
        <v>1</v>
      </c>
      <c r="AD51" s="50" t="e">
        <f>'Input Data Sheet'!AC13</f>
        <v>#N/A</v>
      </c>
      <c r="AE51" s="50" t="e">
        <f>'Input Data Sheet'!AD13</f>
        <v>#N/A</v>
      </c>
      <c r="AF51" s="50" t="e">
        <f>'Input Data Sheet'!AE13</f>
        <v>#N/A</v>
      </c>
      <c r="AG51" s="50" t="e">
        <f>'Input Data Sheet'!AF13</f>
        <v>#N/A</v>
      </c>
      <c r="AH51" s="50" t="e">
        <f>'Input Data Sheet'!AG13</f>
        <v>#N/A</v>
      </c>
      <c r="AI51" s="50" t="e">
        <f>'Input Data Sheet'!AH13</f>
        <v>#N/A</v>
      </c>
      <c r="AJ51" s="50" t="e">
        <f>'Input Data Sheet'!AI13</f>
        <v>#N/A</v>
      </c>
      <c r="AK51" s="50" t="e">
        <f>'Input Data Sheet'!AJ13</f>
        <v>#N/A</v>
      </c>
      <c r="AL51" s="50" t="e">
        <f>'Input Data Sheet'!AK13</f>
        <v>#N/A</v>
      </c>
      <c r="AM51" s="50" t="e">
        <f>'Input Data Sheet'!AL13</f>
        <v>#N/A</v>
      </c>
      <c r="AN51" s="50" t="e">
        <f>'Input Data Sheet'!AM13</f>
        <v>#N/A</v>
      </c>
      <c r="AO51" s="50" t="e">
        <f>'Input Data Sheet'!AN13</f>
        <v>#N/A</v>
      </c>
      <c r="AP51" s="50" t="e">
        <f>'Input Data Sheet'!AO13</f>
        <v>#N/A</v>
      </c>
      <c r="AQ51" s="50" t="e">
        <f>'Input Data Sheet'!AP13</f>
        <v>#N/A</v>
      </c>
      <c r="AR51" s="50" t="e">
        <f>'Input Data Sheet'!AQ13</f>
        <v>#N/A</v>
      </c>
      <c r="AS51" s="50" t="e">
        <f>'Input Data Sheet'!AR13</f>
        <v>#N/A</v>
      </c>
      <c r="AT51" s="50" t="e">
        <f>'Input Data Sheet'!AS13</f>
        <v>#N/A</v>
      </c>
      <c r="AU51" s="50" t="e">
        <f>'Input Data Sheet'!AT13</f>
        <v>#N/A</v>
      </c>
      <c r="AV51" s="50" t="e">
        <f>'Input Data Sheet'!AU13</f>
        <v>#N/A</v>
      </c>
      <c r="AW51" s="50" t="e">
        <f>'Input Data Sheet'!AV13</f>
        <v>#N/A</v>
      </c>
      <c r="AX51" s="50" t="e">
        <f>'Input Data Sheet'!AW13</f>
        <v>#N/A</v>
      </c>
      <c r="AY51" s="50" t="e">
        <f>'Input Data Sheet'!AX13</f>
        <v>#N/A</v>
      </c>
      <c r="AZ51" s="50" t="e">
        <f>'Input Data Sheet'!AY13</f>
        <v>#N/A</v>
      </c>
      <c r="BA51" s="50" t="e">
        <f>'Input Data Sheet'!AZ13</f>
        <v>#N/A</v>
      </c>
      <c r="BB51" s="50" t="e">
        <f>'Input Data Sheet'!BA13</f>
        <v>#N/A</v>
      </c>
      <c r="BC51" s="50" t="e">
        <f>'Input Data Sheet'!BB13</f>
        <v>#N/A</v>
      </c>
      <c r="BD51" s="6"/>
    </row>
    <row r="52" spans="2:56" s="68" customFormat="1" ht="12.75">
      <c r="B52" s="91" t="s">
        <v>68</v>
      </c>
      <c r="C52" s="50">
        <f>'Input Data Sheet'!B14</f>
        <v>0</v>
      </c>
      <c r="D52" s="50">
        <f>'Input Data Sheet'!C14</f>
        <v>0.024324204132514418</v>
      </c>
      <c r="E52" s="50">
        <f>'Input Data Sheet'!D14</f>
        <v>0.025596866977699084</v>
      </c>
      <c r="F52" s="50">
        <f>'Input Data Sheet'!E14</f>
        <v>0.014755581035879012</v>
      </c>
      <c r="G52" s="50">
        <f>'Input Data Sheet'!F14</f>
        <v>0.024833495874255387</v>
      </c>
      <c r="H52" s="50">
        <f>'Input Data Sheet'!G14</f>
        <v>0.027730340503167736</v>
      </c>
      <c r="I52" s="50">
        <f>'Input Data Sheet'!H14</f>
        <v>0.07027404597731755</v>
      </c>
      <c r="J52" s="50">
        <f>'Input Data Sheet'!I14</f>
        <v>0.008508401189329301</v>
      </c>
      <c r="K52" s="50">
        <f>'Input Data Sheet'!J14</f>
        <v>0.04707662857931119</v>
      </c>
      <c r="L52" s="50">
        <f>'Input Data Sheet'!K14</f>
        <v>0.05687525439802313</v>
      </c>
      <c r="M52" s="50">
        <f>'Input Data Sheet'!L14</f>
        <v>0.048785503483606496</v>
      </c>
      <c r="N52" s="50">
        <f>'Input Data Sheet'!M14</f>
        <v>0.03664804456614318</v>
      </c>
      <c r="O52" s="50">
        <f>'Input Data Sheet'!N14</f>
        <v>0.03371182755007729</v>
      </c>
      <c r="P52" s="50">
        <f>'Input Data Sheet'!O14</f>
        <v>0.020122688890443663</v>
      </c>
      <c r="Q52" s="50">
        <f>'Input Data Sheet'!P14</f>
        <v>0.008514349535589938</v>
      </c>
      <c r="R52" s="50">
        <f>'Input Data Sheet'!Q14</f>
        <v>0.08495966313098852</v>
      </c>
      <c r="S52" s="50">
        <f>'Input Data Sheet'!R14</f>
        <v>0.07191833883649779</v>
      </c>
      <c r="T52" s="50">
        <f>'Input Data Sheet'!S14</f>
        <v>0.09247752304063606</v>
      </c>
      <c r="U52" s="50">
        <f>'Input Data Sheet'!T14</f>
        <v>0.05488482443739262</v>
      </c>
      <c r="V52" s="50">
        <f>'Input Data Sheet'!U14</f>
        <v>0.03811700283792774</v>
      </c>
      <c r="W52" s="50">
        <f>'Input Data Sheet'!V14</f>
        <v>0.035462057623612875</v>
      </c>
      <c r="X52" s="50">
        <f>'Input Data Sheet'!W14</f>
        <v>0.02723634450895418</v>
      </c>
      <c r="Y52" s="50">
        <f>'Input Data Sheet'!X14</f>
        <v>0.025645303511535267</v>
      </c>
      <c r="Z52" s="50">
        <f>'Input Data Sheet'!Y14</f>
        <v>0.026441815401288316</v>
      </c>
      <c r="AA52" s="50">
        <f>'Input Data Sheet'!Z14</f>
        <v>0.0518049973473208</v>
      </c>
      <c r="AB52" s="50">
        <f>'Input Data Sheet'!AA14</f>
        <v>0.029918198908733373</v>
      </c>
      <c r="AC52" s="50">
        <f>'Input Data Sheet'!AB14</f>
        <v>0.013376697721755093</v>
      </c>
      <c r="AD52" s="50" t="e">
        <f>'Input Data Sheet'!AC14</f>
        <v>#N/A</v>
      </c>
      <c r="AE52" s="50" t="e">
        <f>'Input Data Sheet'!AD14</f>
        <v>#N/A</v>
      </c>
      <c r="AF52" s="50" t="e">
        <f>'Input Data Sheet'!AE14</f>
        <v>#N/A</v>
      </c>
      <c r="AG52" s="50" t="e">
        <f>'Input Data Sheet'!AF14</f>
        <v>#N/A</v>
      </c>
      <c r="AH52" s="50" t="e">
        <f>'Input Data Sheet'!AG14</f>
        <v>#N/A</v>
      </c>
      <c r="AI52" s="50" t="e">
        <f>'Input Data Sheet'!AH14</f>
        <v>#N/A</v>
      </c>
      <c r="AJ52" s="50" t="e">
        <f>'Input Data Sheet'!AI14</f>
        <v>#N/A</v>
      </c>
      <c r="AK52" s="50" t="e">
        <f>'Input Data Sheet'!AJ14</f>
        <v>#N/A</v>
      </c>
      <c r="AL52" s="50" t="e">
        <f>'Input Data Sheet'!AK14</f>
        <v>#N/A</v>
      </c>
      <c r="AM52" s="50" t="e">
        <f>'Input Data Sheet'!AL14</f>
        <v>#N/A</v>
      </c>
      <c r="AN52" s="50" t="e">
        <f>'Input Data Sheet'!AM14</f>
        <v>#N/A</v>
      </c>
      <c r="AO52" s="50" t="e">
        <f>'Input Data Sheet'!AN14</f>
        <v>#N/A</v>
      </c>
      <c r="AP52" s="50" t="e">
        <f>'Input Data Sheet'!AO14</f>
        <v>#N/A</v>
      </c>
      <c r="AQ52" s="50" t="e">
        <f>'Input Data Sheet'!AP14</f>
        <v>#N/A</v>
      </c>
      <c r="AR52" s="50" t="e">
        <f>'Input Data Sheet'!AQ14</f>
        <v>#N/A</v>
      </c>
      <c r="AS52" s="50" t="e">
        <f>'Input Data Sheet'!AR14</f>
        <v>#N/A</v>
      </c>
      <c r="AT52" s="50" t="e">
        <f>'Input Data Sheet'!AS14</f>
        <v>#N/A</v>
      </c>
      <c r="AU52" s="50" t="e">
        <f>'Input Data Sheet'!AT14</f>
        <v>#N/A</v>
      </c>
      <c r="AV52" s="50" t="e">
        <f>'Input Data Sheet'!AU14</f>
        <v>#N/A</v>
      </c>
      <c r="AW52" s="50" t="e">
        <f>'Input Data Sheet'!AV14</f>
        <v>#N/A</v>
      </c>
      <c r="AX52" s="50" t="e">
        <f>'Input Data Sheet'!AW14</f>
        <v>#N/A</v>
      </c>
      <c r="AY52" s="50" t="e">
        <f>'Input Data Sheet'!AX14</f>
        <v>#N/A</v>
      </c>
      <c r="AZ52" s="50" t="e">
        <f>'Input Data Sheet'!AY14</f>
        <v>#N/A</v>
      </c>
      <c r="BA52" s="50" t="e">
        <f>'Input Data Sheet'!AZ14</f>
        <v>#N/A</v>
      </c>
      <c r="BB52" s="50" t="e">
        <f>'Input Data Sheet'!BA14</f>
        <v>#N/A</v>
      </c>
      <c r="BC52" s="50" t="e">
        <f>'Input Data Sheet'!BB14</f>
        <v>#N/A</v>
      </c>
      <c r="BD52" s="82"/>
    </row>
    <row r="53" spans="2:56" ht="12.75">
      <c r="B53" s="9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25"/>
    </row>
    <row r="54" spans="2:56" s="1" customFormat="1" ht="12.75">
      <c r="B54" s="98" t="s">
        <v>65</v>
      </c>
      <c r="C54" s="53" t="e">
        <f>'Statistical Calculation'!B56/'Project Data'!$E$3</f>
        <v>#N/A</v>
      </c>
      <c r="D54" s="106" t="e">
        <f>'Statistical Calculation'!C56/'Project Data'!$E$3</f>
        <v>#N/A</v>
      </c>
      <c r="E54" s="106">
        <f>'Statistical Calculation'!D56/'Project Data'!$E$3</f>
        <v>179180.96996313983</v>
      </c>
      <c r="F54" s="106">
        <f>'Statistical Calculation'!E56/'Project Data'!$E$3</f>
        <v>134527.14440569852</v>
      </c>
      <c r="G54" s="106">
        <f>'Statistical Calculation'!F56/'Project Data'!$E$3</f>
        <v>101776.084578967</v>
      </c>
      <c r="H54" s="106">
        <f>'Statistical Calculation'!G56/'Project Data'!$E$3</f>
        <v>88634.56072224192</v>
      </c>
      <c r="I54" s="106">
        <f>'Statistical Calculation'!H56/'Project Data'!$E$3</f>
        <v>74851.8792649841</v>
      </c>
      <c r="J54" s="106">
        <f>'Statistical Calculation'!I56/'Project Data'!$E$3</f>
        <v>70398.33247392473</v>
      </c>
      <c r="K54" s="106">
        <f>'Statistical Calculation'!J56/'Project Data'!$E$3</f>
        <v>70138.59609468166</v>
      </c>
      <c r="L54" s="106">
        <f>'Statistical Calculation'!K56/'Project Data'!$E$3</f>
        <v>63057.96152906648</v>
      </c>
      <c r="M54" s="106">
        <f>'Statistical Calculation'!L56/'Project Data'!$E$3</f>
        <v>59256.97639296788</v>
      </c>
      <c r="N54" s="106">
        <f>'Statistical Calculation'!M56/'Project Data'!$E$3</f>
        <v>58776.69801496297</v>
      </c>
      <c r="O54" s="106">
        <f>'Statistical Calculation'!N56/'Project Data'!$E$3</f>
        <v>58936.71664811048</v>
      </c>
      <c r="P54" s="106">
        <f>'Statistical Calculation'!O56/'Project Data'!$E$3</f>
        <v>63375.18118131901</v>
      </c>
      <c r="Q54" s="106">
        <f>'Statistical Calculation'!P56/'Project Data'!$E$3</f>
        <v>62328.22104936977</v>
      </c>
      <c r="R54" s="106">
        <f>'Statistical Calculation'!Q56/'Project Data'!$E$3</f>
        <v>57854.360838250956</v>
      </c>
      <c r="S54" s="106">
        <f>'Statistical Calculation'!R56/'Project Data'!$E$3</f>
        <v>53852.44818740888</v>
      </c>
      <c r="T54" s="106">
        <f>'Statistical Calculation'!S56/'Project Data'!$E$3</f>
        <v>49288.776292054834</v>
      </c>
      <c r="U54" s="106">
        <f>'Statistical Calculation'!T56/'Project Data'!$E$3</f>
        <v>47355.67386345286</v>
      </c>
      <c r="V54" s="106">
        <f>'Statistical Calculation'!U56/'Project Data'!$E$3</f>
        <v>47202.30513347076</v>
      </c>
      <c r="W54" s="106">
        <f>'Statistical Calculation'!V56/'Project Data'!$E$3</f>
        <v>46640.8366660693</v>
      </c>
      <c r="X54" s="106">
        <f>'Statistical Calculation'!W56/'Project Data'!$E$3</f>
        <v>46663.81806278652</v>
      </c>
      <c r="Y54" s="106">
        <f>'Statistical Calculation'!X56/'Project Data'!$E$3</f>
        <v>46521.178952215356</v>
      </c>
      <c r="Z54" s="106">
        <f>'Statistical Calculation'!Y56/'Project Data'!$E$3</f>
        <v>46283.58725593562</v>
      </c>
      <c r="AA54" s="106">
        <f>'Statistical Calculation'!Z56/'Project Data'!$E$3</f>
        <v>44509.025473882466</v>
      </c>
      <c r="AB54" s="106">
        <f>'Statistical Calculation'!AA56/'Project Data'!$E$3</f>
        <v>43968.08937783765</v>
      </c>
      <c r="AC54" s="106">
        <f>'Statistical Calculation'!AB56/'Project Data'!$E$3</f>
        <v>43983</v>
      </c>
      <c r="AD54" s="106" t="e">
        <f>'Statistical Calculation'!AC56/'Project Data'!$E$3</f>
        <v>#N/A</v>
      </c>
      <c r="AE54" s="106" t="e">
        <f>'Statistical Calculation'!AD56/'Project Data'!$E$3</f>
        <v>#N/A</v>
      </c>
      <c r="AF54" s="106" t="e">
        <f>'Statistical Calculation'!AE56/'Project Data'!$E$3</f>
        <v>#N/A</v>
      </c>
      <c r="AG54" s="106" t="e">
        <f>'Statistical Calculation'!AF56/'Project Data'!$E$3</f>
        <v>#N/A</v>
      </c>
      <c r="AH54" s="106" t="e">
        <f>'Statistical Calculation'!AG56/'Project Data'!$E$3</f>
        <v>#N/A</v>
      </c>
      <c r="AI54" s="106" t="e">
        <f>'Statistical Calculation'!AH56/'Project Data'!$E$3</f>
        <v>#N/A</v>
      </c>
      <c r="AJ54" s="106" t="e">
        <f>'Statistical Calculation'!AI56/'Project Data'!$E$3</f>
        <v>#N/A</v>
      </c>
      <c r="AK54" s="106" t="e">
        <f>'Statistical Calculation'!AJ56/'Project Data'!$E$3</f>
        <v>#N/A</v>
      </c>
      <c r="AL54" s="106" t="e">
        <f>'Statistical Calculation'!AK56/'Project Data'!$E$3</f>
        <v>#N/A</v>
      </c>
      <c r="AM54" s="106" t="e">
        <f>'Statistical Calculation'!AL56/'Project Data'!$E$3</f>
        <v>#N/A</v>
      </c>
      <c r="AN54" s="106" t="e">
        <f>'Statistical Calculation'!AM56/'Project Data'!$E$3</f>
        <v>#N/A</v>
      </c>
      <c r="AO54" s="106" t="e">
        <f>'Statistical Calculation'!AN56/'Project Data'!$E$3</f>
        <v>#N/A</v>
      </c>
      <c r="AP54" s="106" t="e">
        <f>'Statistical Calculation'!AO56/'Project Data'!$E$3</f>
        <v>#N/A</v>
      </c>
      <c r="AQ54" s="106" t="e">
        <f>'Statistical Calculation'!AP56/'Project Data'!$E$3</f>
        <v>#N/A</v>
      </c>
      <c r="AR54" s="106" t="e">
        <f>'Statistical Calculation'!AQ56/'Project Data'!$E$3</f>
        <v>#N/A</v>
      </c>
      <c r="AS54" s="106" t="e">
        <f>'Statistical Calculation'!AR56/'Project Data'!$E$3</f>
        <v>#N/A</v>
      </c>
      <c r="AT54" s="106" t="e">
        <f>'Statistical Calculation'!AS56/'Project Data'!$E$3</f>
        <v>#N/A</v>
      </c>
      <c r="AU54" s="106" t="e">
        <f>'Statistical Calculation'!AT56/'Project Data'!$E$3</f>
        <v>#N/A</v>
      </c>
      <c r="AV54" s="106" t="e">
        <f>'Statistical Calculation'!AU56/'Project Data'!$E$3</f>
        <v>#N/A</v>
      </c>
      <c r="AW54" s="106" t="e">
        <f>'Statistical Calculation'!AV56/'Project Data'!$E$3</f>
        <v>#N/A</v>
      </c>
      <c r="AX54" s="106" t="e">
        <f>'Statistical Calculation'!AW56/'Project Data'!$E$3</f>
        <v>#N/A</v>
      </c>
      <c r="AY54" s="106" t="e">
        <f>'Statistical Calculation'!AX56/'Project Data'!$E$3</f>
        <v>#N/A</v>
      </c>
      <c r="AZ54" s="106" t="e">
        <f>'Statistical Calculation'!AY56/'Project Data'!$E$3</f>
        <v>#N/A</v>
      </c>
      <c r="BA54" s="106" t="e">
        <f>'Statistical Calculation'!AZ56/'Project Data'!$E$3</f>
        <v>#N/A</v>
      </c>
      <c r="BB54" s="106" t="e">
        <f>'Statistical Calculation'!BA56/'Project Data'!$E$3</f>
        <v>#N/A</v>
      </c>
      <c r="BC54" s="106" t="e">
        <f>'Statistical Calculation'!BB56/'Project Data'!$E$3</f>
        <v>#N/A</v>
      </c>
      <c r="BD54" s="8"/>
    </row>
    <row r="55" spans="2:56" s="1" customFormat="1" ht="12.75">
      <c r="B55" s="98" t="s">
        <v>66</v>
      </c>
      <c r="C55" s="53" t="e">
        <f>'Statistical Calculation'!B57/'Project Data'!$E$3</f>
        <v>#N/A</v>
      </c>
      <c r="D55" s="106" t="e">
        <f>'Statistical Calculation'!C57/'Project Data'!$E$3</f>
        <v>#N/A</v>
      </c>
      <c r="E55" s="106">
        <f>'Statistical Calculation'!D57/'Project Data'!$E$3</f>
        <v>17136.54163971834</v>
      </c>
      <c r="F55" s="106">
        <f>'Statistical Calculation'!E57/'Project Data'!$E$3</f>
        <v>33228.948734061574</v>
      </c>
      <c r="G55" s="106">
        <f>'Statistical Calculation'!F57/'Project Data'!$E$3</f>
        <v>46194.760572188505</v>
      </c>
      <c r="H55" s="106">
        <f>'Statistical Calculation'!G57/'Project Data'!$E$3</f>
        <v>51064.655815060134</v>
      </c>
      <c r="I55" s="106">
        <f>'Statistical Calculation'!H57/'Project Data'!$E$3</f>
        <v>36751.59126786863</v>
      </c>
      <c r="J55" s="106">
        <f>'Statistical Calculation'!I57/'Project Data'!$E$3</f>
        <v>37972.68930801186</v>
      </c>
      <c r="K55" s="106">
        <f>'Statistical Calculation'!J57/'Project Data'!$E$3</f>
        <v>42142.851798988544</v>
      </c>
      <c r="L55" s="106">
        <f>'Statistical Calculation'!K57/'Project Data'!$E$3</f>
        <v>38367.977036491655</v>
      </c>
      <c r="M55" s="106">
        <f>'Statistical Calculation'!L57/'Project Data'!$E$3</f>
        <v>38491.14527779321</v>
      </c>
      <c r="N55" s="106">
        <f>'Statistical Calculation'!M57/'Project Data'!$E$3</f>
        <v>40343.81449066305</v>
      </c>
      <c r="O55" s="106">
        <f>'Statistical Calculation'!N57/'Project Data'!$E$3</f>
        <v>42178.81583790132</v>
      </c>
      <c r="P55" s="106">
        <f>'Statistical Calculation'!O57/'Project Data'!$E$3</f>
        <v>44644.268775046396</v>
      </c>
      <c r="Q55" s="106">
        <f>'Statistical Calculation'!P57/'Project Data'!$E$3</f>
        <v>44812.29495000374</v>
      </c>
      <c r="R55" s="106">
        <f>'Statistical Calculation'!Q57/'Project Data'!$E$3</f>
        <v>43261.14164782698</v>
      </c>
      <c r="S55" s="106">
        <f>'Statistical Calculation'!R57/'Project Data'!$E$3</f>
        <v>41073.33133423634</v>
      </c>
      <c r="T55" s="106">
        <f>'Statistical Calculation'!S57/'Project Data'!$E$3</f>
        <v>38601.7801935384</v>
      </c>
      <c r="U55" s="106">
        <f>'Statistical Calculation'!T57/'Project Data'!$E$3</f>
        <v>38266.67316182192</v>
      </c>
      <c r="V55" s="106">
        <f>'Statistical Calculation'!U57/'Project Data'!$E$3</f>
        <v>39229.07628681928</v>
      </c>
      <c r="W55" s="106">
        <f>'Statistical Calculation'!V57/'Project Data'!$E$3</f>
        <v>39764.525926846385</v>
      </c>
      <c r="X55" s="106">
        <f>'Statistical Calculation'!W57/'Project Data'!$E$3</f>
        <v>40579.41020293942</v>
      </c>
      <c r="Y55" s="106">
        <f>'Statistical Calculation'!X57/'Project Data'!$E$3</f>
        <v>41220.367133183</v>
      </c>
      <c r="Z55" s="106">
        <f>'Statistical Calculation'!Y57/'Project Data'!$E$3</f>
        <v>41792.62608570788</v>
      </c>
      <c r="AA55" s="106">
        <f>'Statistical Calculation'!Z57/'Project Data'!$E$3</f>
        <v>41576.336766315646</v>
      </c>
      <c r="AB55" s="106">
        <f>'Statistical Calculation'!AA57/'Project Data'!$E$3</f>
        <v>42401.767920125494</v>
      </c>
      <c r="AC55" s="106">
        <f>'Statistical Calculation'!AB57/'Project Data'!$E$3</f>
        <v>43983</v>
      </c>
      <c r="AD55" s="106" t="e">
        <f>'Statistical Calculation'!AC57/'Project Data'!$E$3</f>
        <v>#N/A</v>
      </c>
      <c r="AE55" s="106" t="e">
        <f>'Statistical Calculation'!AD57/'Project Data'!$E$3</f>
        <v>#N/A</v>
      </c>
      <c r="AF55" s="106" t="e">
        <f>'Statistical Calculation'!AE57/'Project Data'!$E$3</f>
        <v>#N/A</v>
      </c>
      <c r="AG55" s="106" t="e">
        <f>'Statistical Calculation'!AF57/'Project Data'!$E$3</f>
        <v>#N/A</v>
      </c>
      <c r="AH55" s="106" t="e">
        <f>'Statistical Calculation'!AG57/'Project Data'!$E$3</f>
        <v>#N/A</v>
      </c>
      <c r="AI55" s="106" t="e">
        <f>'Statistical Calculation'!AH57/'Project Data'!$E$3</f>
        <v>#N/A</v>
      </c>
      <c r="AJ55" s="106" t="e">
        <f>'Statistical Calculation'!AI57/'Project Data'!$E$3</f>
        <v>#N/A</v>
      </c>
      <c r="AK55" s="106" t="e">
        <f>'Statistical Calculation'!AJ57/'Project Data'!$E$3</f>
        <v>#N/A</v>
      </c>
      <c r="AL55" s="106" t="e">
        <f>'Statistical Calculation'!AK57/'Project Data'!$E$3</f>
        <v>#N/A</v>
      </c>
      <c r="AM55" s="106" t="e">
        <f>'Statistical Calculation'!AL57/'Project Data'!$E$3</f>
        <v>#N/A</v>
      </c>
      <c r="AN55" s="106" t="e">
        <f>'Statistical Calculation'!AM57/'Project Data'!$E$3</f>
        <v>#N/A</v>
      </c>
      <c r="AO55" s="106" t="e">
        <f>'Statistical Calculation'!AN57/'Project Data'!$E$3</f>
        <v>#N/A</v>
      </c>
      <c r="AP55" s="106" t="e">
        <f>'Statistical Calculation'!AO57/'Project Data'!$E$3</f>
        <v>#N/A</v>
      </c>
      <c r="AQ55" s="106" t="e">
        <f>'Statistical Calculation'!AP57/'Project Data'!$E$3</f>
        <v>#N/A</v>
      </c>
      <c r="AR55" s="106" t="e">
        <f>'Statistical Calculation'!AQ57/'Project Data'!$E$3</f>
        <v>#N/A</v>
      </c>
      <c r="AS55" s="106" t="e">
        <f>'Statistical Calculation'!AR57/'Project Data'!$E$3</f>
        <v>#N/A</v>
      </c>
      <c r="AT55" s="106" t="e">
        <f>'Statistical Calculation'!AS57/'Project Data'!$E$3</f>
        <v>#N/A</v>
      </c>
      <c r="AU55" s="106" t="e">
        <f>'Statistical Calculation'!AT57/'Project Data'!$E$3</f>
        <v>#N/A</v>
      </c>
      <c r="AV55" s="106" t="e">
        <f>'Statistical Calculation'!AU57/'Project Data'!$E$3</f>
        <v>#N/A</v>
      </c>
      <c r="AW55" s="106" t="e">
        <f>'Statistical Calculation'!AV57/'Project Data'!$E$3</f>
        <v>#N/A</v>
      </c>
      <c r="AX55" s="106" t="e">
        <f>'Statistical Calculation'!AW57/'Project Data'!$E$3</f>
        <v>#N/A</v>
      </c>
      <c r="AY55" s="106" t="e">
        <f>'Statistical Calculation'!AX57/'Project Data'!$E$3</f>
        <v>#N/A</v>
      </c>
      <c r="AZ55" s="106" t="e">
        <f>'Statistical Calculation'!AY57/'Project Data'!$E$3</f>
        <v>#N/A</v>
      </c>
      <c r="BA55" s="106" t="e">
        <f>'Statistical Calculation'!AZ57/'Project Data'!$E$3</f>
        <v>#N/A</v>
      </c>
      <c r="BB55" s="106" t="e">
        <f>'Statistical Calculation'!BA57/'Project Data'!$E$3</f>
        <v>#N/A</v>
      </c>
      <c r="BC55" s="106" t="e">
        <f>'Statistical Calculation'!BB57/'Project Data'!$E$3</f>
        <v>#N/A</v>
      </c>
      <c r="BD55" s="8"/>
    </row>
    <row r="56" spans="2:56" s="1" customFormat="1" ht="12.75">
      <c r="B56" s="98" t="s">
        <v>69</v>
      </c>
      <c r="C56" s="53" t="e">
        <f>'Statistical Calculation'!B58/'Project Data'!$E$3</f>
        <v>#N/A</v>
      </c>
      <c r="D56" s="106">
        <f>'Statistical Calculation'!C58/'Project Data'!$E$3</f>
        <v>66014.49285872326</v>
      </c>
      <c r="E56" s="106">
        <f>'Statistical Calculation'!D58/'Project Data'!$E$3</f>
        <v>55412.47289932536</v>
      </c>
      <c r="F56" s="106">
        <f>'Statistical Calculation'!E58/'Project Data'!$E$3</f>
        <v>66859.52127256562</v>
      </c>
      <c r="G56" s="106">
        <f>'Statistical Calculation'!F58/'Project Data'!$E$3</f>
        <v>68567.6444039037</v>
      </c>
      <c r="H56" s="106">
        <f>'Statistical Calculation'!G58/'Project Data'!$E$3</f>
        <v>67276.24645148042</v>
      </c>
      <c r="I56" s="106">
        <f>'Statistical Calculation'!H58/'Project Data'!$E$3</f>
        <v>52449.267605740184</v>
      </c>
      <c r="J56" s="106">
        <f>'Statistical Calculation'!I58/'Project Data'!$E$3</f>
        <v>51703.133433424184</v>
      </c>
      <c r="K56" s="106">
        <f>'Statistical Calculation'!J58/'Project Data'!$E$3</f>
        <v>54367.641668618344</v>
      </c>
      <c r="L56" s="106">
        <f>'Statistical Calculation'!K58/'Project Data'!$E$3</f>
        <v>49187.46201945367</v>
      </c>
      <c r="M56" s="106">
        <f>'Statistical Calculation'!L58/'Project Data'!$E$3</f>
        <v>47758.44309715812</v>
      </c>
      <c r="N56" s="106">
        <f>'Statistical Calculation'!M58/'Project Data'!$E$3</f>
        <v>48695.75136589833</v>
      </c>
      <c r="O56" s="106">
        <f>'Statistical Calculation'!N58/'Project Data'!$E$3</f>
        <v>49858.60926250576</v>
      </c>
      <c r="P56" s="106">
        <f>'Statistical Calculation'!O58/'Project Data'!$E$3</f>
        <v>53191.52773070227</v>
      </c>
      <c r="Q56" s="106">
        <f>'Statistical Calculation'!P58/'Project Data'!$E$3</f>
        <v>52849.509225473324</v>
      </c>
      <c r="R56" s="106">
        <f>'Statistical Calculation'!Q58/'Project Data'!$E$3</f>
        <v>50028.44889828256</v>
      </c>
      <c r="S56" s="106">
        <f>'Statistical Calculation'!R58/'Project Data'!$E$3</f>
        <v>47030.83507191043</v>
      </c>
      <c r="T56" s="106">
        <f>'Statistical Calculation'!S58/'Project Data'!$E$3</f>
        <v>43619.19885135887</v>
      </c>
      <c r="U56" s="106">
        <f>'Statistical Calculation'!T58/'Project Data'!$E$3</f>
        <v>42569.28580667737</v>
      </c>
      <c r="V56" s="106">
        <f>'Statistical Calculation'!U58/'Project Data'!$E$3</f>
        <v>43031.41676722539</v>
      </c>
      <c r="W56" s="106">
        <f>'Statistical Calculation'!V58/'Project Data'!$E$3</f>
        <v>43065.6563732369</v>
      </c>
      <c r="X56" s="106">
        <f>'Statistical Calculation'!W58/'Project Data'!$E$3</f>
        <v>43515.402041175585</v>
      </c>
      <c r="Y56" s="106">
        <f>'Statistical Calculation'!X58/'Project Data'!$E$3</f>
        <v>43790.639135308615</v>
      </c>
      <c r="Z56" s="106">
        <f>'Statistical Calculation'!Y58/'Project Data'!$E$3</f>
        <v>43980.82145768257</v>
      </c>
      <c r="AA56" s="106">
        <f>'Statistical Calculation'!Z58/'Project Data'!$E$3</f>
        <v>43017.69673335219</v>
      </c>
      <c r="AB56" s="106">
        <f>'Statistical Calculation'!AA58/'Project Data'!$E$3</f>
        <v>43177.82673653697</v>
      </c>
      <c r="AC56" s="106">
        <f>'Statistical Calculation'!AB58/'Project Data'!$E$3</f>
        <v>43983</v>
      </c>
      <c r="AD56" s="106" t="e">
        <f>'Statistical Calculation'!AC58/'Project Data'!$E$3</f>
        <v>#N/A</v>
      </c>
      <c r="AE56" s="106" t="e">
        <f>'Statistical Calculation'!AD58/'Project Data'!$E$3</f>
        <v>#N/A</v>
      </c>
      <c r="AF56" s="106" t="e">
        <f>'Statistical Calculation'!AE58/'Project Data'!$E$3</f>
        <v>#N/A</v>
      </c>
      <c r="AG56" s="106" t="e">
        <f>'Statistical Calculation'!AF58/'Project Data'!$E$3</f>
        <v>#N/A</v>
      </c>
      <c r="AH56" s="106" t="e">
        <f>'Statistical Calculation'!AG58/'Project Data'!$E$3</f>
        <v>#N/A</v>
      </c>
      <c r="AI56" s="106" t="e">
        <f>'Statistical Calculation'!AH58/'Project Data'!$E$3</f>
        <v>#N/A</v>
      </c>
      <c r="AJ56" s="106" t="e">
        <f>'Statistical Calculation'!AI58/'Project Data'!$E$3</f>
        <v>#N/A</v>
      </c>
      <c r="AK56" s="106" t="e">
        <f>'Statistical Calculation'!AJ58/'Project Data'!$E$3</f>
        <v>#N/A</v>
      </c>
      <c r="AL56" s="106" t="e">
        <f>'Statistical Calculation'!AK58/'Project Data'!$E$3</f>
        <v>#N/A</v>
      </c>
      <c r="AM56" s="106" t="e">
        <f>'Statistical Calculation'!AL58/'Project Data'!$E$3</f>
        <v>#N/A</v>
      </c>
      <c r="AN56" s="106" t="e">
        <f>'Statistical Calculation'!AM58/'Project Data'!$E$3</f>
        <v>#N/A</v>
      </c>
      <c r="AO56" s="106" t="e">
        <f>'Statistical Calculation'!AN58/'Project Data'!$E$3</f>
        <v>#N/A</v>
      </c>
      <c r="AP56" s="106" t="e">
        <f>'Statistical Calculation'!AO58/'Project Data'!$E$3</f>
        <v>#N/A</v>
      </c>
      <c r="AQ56" s="106" t="e">
        <f>'Statistical Calculation'!AP58/'Project Data'!$E$3</f>
        <v>#N/A</v>
      </c>
      <c r="AR56" s="106" t="e">
        <f>'Statistical Calculation'!AQ58/'Project Data'!$E$3</f>
        <v>#N/A</v>
      </c>
      <c r="AS56" s="106" t="e">
        <f>'Statistical Calculation'!AR58/'Project Data'!$E$3</f>
        <v>#N/A</v>
      </c>
      <c r="AT56" s="106" t="e">
        <f>'Statistical Calculation'!AS58/'Project Data'!$E$3</f>
        <v>#N/A</v>
      </c>
      <c r="AU56" s="106" t="e">
        <f>'Statistical Calculation'!AT58/'Project Data'!$E$3</f>
        <v>#N/A</v>
      </c>
      <c r="AV56" s="106" t="e">
        <f>'Statistical Calculation'!AU58/'Project Data'!$E$3</f>
        <v>#N/A</v>
      </c>
      <c r="AW56" s="106" t="e">
        <f>'Statistical Calculation'!AV58/'Project Data'!$E$3</f>
        <v>#N/A</v>
      </c>
      <c r="AX56" s="106" t="e">
        <f>'Statistical Calculation'!AW58/'Project Data'!$E$3</f>
        <v>#N/A</v>
      </c>
      <c r="AY56" s="106" t="e">
        <f>'Statistical Calculation'!AX58/'Project Data'!$E$3</f>
        <v>#N/A</v>
      </c>
      <c r="AZ56" s="106" t="e">
        <f>'Statistical Calculation'!AY58/'Project Data'!$E$3</f>
        <v>#N/A</v>
      </c>
      <c r="BA56" s="106" t="e">
        <f>'Statistical Calculation'!AZ58/'Project Data'!$E$3</f>
        <v>#N/A</v>
      </c>
      <c r="BB56" s="106" t="e">
        <f>'Statistical Calculation'!BA58/'Project Data'!$E$3</f>
        <v>#N/A</v>
      </c>
      <c r="BC56" s="106" t="e">
        <f>'Statistical Calculation'!BB58/'Project Data'!$E$3</f>
        <v>#N/A</v>
      </c>
      <c r="BD56" s="8"/>
    </row>
    <row r="57" spans="2:56" ht="12.75">
      <c r="B57" s="92"/>
      <c r="C57" s="24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25"/>
    </row>
    <row r="58" spans="2:56" ht="12.75">
      <c r="B58" s="93" t="s">
        <v>74</v>
      </c>
      <c r="C58" s="106">
        <f>IF(ISBLANK('Project Data'!$E$16),#N/A,('Project Data'!$E$16/'Project Data'!$E$3))</f>
        <v>38140</v>
      </c>
      <c r="D58" s="106">
        <f>IF(ISBLANK('Project Data'!$E$16),#N/A,('Project Data'!$E$16/'Project Data'!$E$3))</f>
        <v>38140</v>
      </c>
      <c r="E58" s="106">
        <f>IF(ISBLANK('Project Data'!$E$16),#N/A,('Project Data'!$E$16/'Project Data'!$E$3))</f>
        <v>38140</v>
      </c>
      <c r="F58" s="106">
        <f>IF(ISBLANK('Project Data'!$E$16),#N/A,('Project Data'!$E$16/'Project Data'!$E$3))</f>
        <v>38140</v>
      </c>
      <c r="G58" s="106">
        <f>IF(ISBLANK('Project Data'!$E$16),#N/A,('Project Data'!$E$16/'Project Data'!$E$3))</f>
        <v>38140</v>
      </c>
      <c r="H58" s="106">
        <f>IF(ISBLANK('Project Data'!$E$16),#N/A,('Project Data'!$E$16/'Project Data'!$E$3))</f>
        <v>38140</v>
      </c>
      <c r="I58" s="106">
        <f>IF(ISBLANK('Project Data'!$E$16),#N/A,('Project Data'!$E$16/'Project Data'!$E$3))</f>
        <v>38140</v>
      </c>
      <c r="J58" s="106">
        <f>IF(ISBLANK('Project Data'!$E$16),#N/A,('Project Data'!$E$16/'Project Data'!$E$3))</f>
        <v>38140</v>
      </c>
      <c r="K58" s="106">
        <f>IF(ISBLANK('Project Data'!$E$16),#N/A,('Project Data'!$E$16/'Project Data'!$E$3))</f>
        <v>38140</v>
      </c>
      <c r="L58" s="106">
        <f>IF(ISBLANK('Project Data'!$E$16),#N/A,('Project Data'!$E$16/'Project Data'!$E$3))</f>
        <v>38140</v>
      </c>
      <c r="M58" s="106">
        <f>IF(ISBLANK('Project Data'!$E$16),#N/A,('Project Data'!$E$16/'Project Data'!$E$3))</f>
        <v>38140</v>
      </c>
      <c r="N58" s="106">
        <f>IF(ISBLANK('Project Data'!$E$16),#N/A,('Project Data'!$E$16/'Project Data'!$E$3))</f>
        <v>38140</v>
      </c>
      <c r="O58" s="106">
        <f>IF(ISBLANK('Project Data'!$E$16),#N/A,('Project Data'!$E$16/'Project Data'!$E$3))</f>
        <v>38140</v>
      </c>
      <c r="P58" s="106">
        <f>IF(ISBLANK('Project Data'!$E$16),#N/A,('Project Data'!$E$16/'Project Data'!$E$3))</f>
        <v>38140</v>
      </c>
      <c r="Q58" s="106">
        <f>IF(ISBLANK('Project Data'!$E$16),#N/A,('Project Data'!$E$16/'Project Data'!$E$3))</f>
        <v>38140</v>
      </c>
      <c r="R58" s="106">
        <f>IF(ISBLANK('Project Data'!$E$16),#N/A,('Project Data'!$E$16/'Project Data'!$E$3))</f>
        <v>38140</v>
      </c>
      <c r="S58" s="106">
        <f>IF(ISBLANK('Project Data'!$E$16),#N/A,('Project Data'!$E$16/'Project Data'!$E$3))</f>
        <v>38140</v>
      </c>
      <c r="T58" s="106">
        <f>IF(ISBLANK('Project Data'!$E$16),#N/A,('Project Data'!$E$16/'Project Data'!$E$3))</f>
        <v>38140</v>
      </c>
      <c r="U58" s="106">
        <f>IF(ISBLANK('Project Data'!$E$16),#N/A,('Project Data'!$E$16/'Project Data'!$E$3))</f>
        <v>38140</v>
      </c>
      <c r="V58" s="106">
        <f>IF(ISBLANK('Project Data'!$E$16),#N/A,('Project Data'!$E$16/'Project Data'!$E$3))</f>
        <v>38140</v>
      </c>
      <c r="W58" s="106">
        <f>IF(ISBLANK('Project Data'!$E$16),#N/A,('Project Data'!$E$16/'Project Data'!$E$3))</f>
        <v>38140</v>
      </c>
      <c r="X58" s="106">
        <f>IF(ISBLANK('Project Data'!$E$16),#N/A,('Project Data'!$E$16/'Project Data'!$E$3))</f>
        <v>38140</v>
      </c>
      <c r="Y58" s="106">
        <f>IF(ISBLANK('Project Data'!$E$16),#N/A,('Project Data'!$E$16/'Project Data'!$E$3))</f>
        <v>38140</v>
      </c>
      <c r="Z58" s="106">
        <f>IF(ISBLANK('Project Data'!$E$16),#N/A,('Project Data'!$E$16/'Project Data'!$E$3))</f>
        <v>38140</v>
      </c>
      <c r="AA58" s="106">
        <f>IF(ISBLANK('Project Data'!$E$16),#N/A,('Project Data'!$E$16/'Project Data'!$E$3))</f>
        <v>38140</v>
      </c>
      <c r="AB58" s="106">
        <f>IF(ISBLANK('Project Data'!$E$16),#N/A,('Project Data'!$E$16/'Project Data'!$E$3))</f>
        <v>38140</v>
      </c>
      <c r="AC58" s="106">
        <f>IF(ISBLANK('Project Data'!$E$16),#N/A,('Project Data'!$E$16/'Project Data'!$E$3))</f>
        <v>38140</v>
      </c>
      <c r="AD58" s="106">
        <f>IF(ISBLANK('Project Data'!$E$16),#N/A,('Project Data'!$E$16/'Project Data'!$E$3))</f>
        <v>38140</v>
      </c>
      <c r="AE58" s="106">
        <f>IF(ISBLANK('Project Data'!$E$16),#N/A,('Project Data'!$E$16/'Project Data'!$E$3))</f>
        <v>38140</v>
      </c>
      <c r="AF58" s="106">
        <f>IF(ISBLANK('Project Data'!$E$16),#N/A,('Project Data'!$E$16/'Project Data'!$E$3))</f>
        <v>38140</v>
      </c>
      <c r="AG58" s="106">
        <f>IF(ISBLANK('Project Data'!$E$16),#N/A,('Project Data'!$E$16/'Project Data'!$E$3))</f>
        <v>38140</v>
      </c>
      <c r="AH58" s="106">
        <f>IF(ISBLANK('Project Data'!$E$16),#N/A,('Project Data'!$E$16/'Project Data'!$E$3))</f>
        <v>38140</v>
      </c>
      <c r="AI58" s="106">
        <f>IF(ISBLANK('Project Data'!$E$16),#N/A,('Project Data'!$E$16/'Project Data'!$E$3))</f>
        <v>38140</v>
      </c>
      <c r="AJ58" s="106">
        <f>IF(ISBLANK('Project Data'!$E$16),#N/A,('Project Data'!$E$16/'Project Data'!$E$3))</f>
        <v>38140</v>
      </c>
      <c r="AK58" s="106">
        <f>IF(ISBLANK('Project Data'!$E$16),#N/A,('Project Data'!$E$16/'Project Data'!$E$3))</f>
        <v>38140</v>
      </c>
      <c r="AL58" s="106">
        <f>IF(ISBLANK('Project Data'!$E$16),#N/A,('Project Data'!$E$16/'Project Data'!$E$3))</f>
        <v>38140</v>
      </c>
      <c r="AM58" s="106">
        <f>IF(ISBLANK('Project Data'!$E$16),#N/A,('Project Data'!$E$16/'Project Data'!$E$3))</f>
        <v>38140</v>
      </c>
      <c r="AN58" s="106">
        <f>IF(ISBLANK('Project Data'!$E$16),#N/A,('Project Data'!$E$16/'Project Data'!$E$3))</f>
        <v>38140</v>
      </c>
      <c r="AO58" s="106">
        <f>IF(ISBLANK('Project Data'!$E$16),#N/A,('Project Data'!$E$16/'Project Data'!$E$3))</f>
        <v>38140</v>
      </c>
      <c r="AP58" s="106">
        <f>IF(ISBLANK('Project Data'!$E$16),#N/A,('Project Data'!$E$16/'Project Data'!$E$3))</f>
        <v>38140</v>
      </c>
      <c r="AQ58" s="106">
        <f>IF(ISBLANK('Project Data'!$E$16),#N/A,('Project Data'!$E$16/'Project Data'!$E$3))</f>
        <v>38140</v>
      </c>
      <c r="AR58" s="106">
        <f>IF(ISBLANK('Project Data'!$E$16),#N/A,('Project Data'!$E$16/'Project Data'!$E$3))</f>
        <v>38140</v>
      </c>
      <c r="AS58" s="106">
        <f>IF(ISBLANK('Project Data'!$E$16),#N/A,('Project Data'!$E$16/'Project Data'!$E$3))</f>
        <v>38140</v>
      </c>
      <c r="AT58" s="106">
        <f>IF(ISBLANK('Project Data'!$E$16),#N/A,('Project Data'!$E$16/'Project Data'!$E$3))</f>
        <v>38140</v>
      </c>
      <c r="AU58" s="106">
        <f>IF(ISBLANK('Project Data'!$E$16),#N/A,('Project Data'!$E$16/'Project Data'!$E$3))</f>
        <v>38140</v>
      </c>
      <c r="AV58" s="106">
        <f>IF(ISBLANK('Project Data'!$E$16),#N/A,('Project Data'!$E$16/'Project Data'!$E$3))</f>
        <v>38140</v>
      </c>
      <c r="AW58" s="106">
        <f>IF(ISBLANK('Project Data'!$E$16),#N/A,('Project Data'!$E$16/'Project Data'!$E$3))</f>
        <v>38140</v>
      </c>
      <c r="AX58" s="106">
        <f>IF(ISBLANK('Project Data'!$E$16),#N/A,('Project Data'!$E$16/'Project Data'!$E$3))</f>
        <v>38140</v>
      </c>
      <c r="AY58" s="106">
        <f>IF(ISBLANK('Project Data'!$E$16),#N/A,('Project Data'!$E$16/'Project Data'!$E$3))</f>
        <v>38140</v>
      </c>
      <c r="AZ58" s="106">
        <f>IF(ISBLANK('Project Data'!$E$16),#N/A,('Project Data'!$E$16/'Project Data'!$E$3))</f>
        <v>38140</v>
      </c>
      <c r="BA58" s="106">
        <f>IF(ISBLANK('Project Data'!$E$16),#N/A,('Project Data'!$E$16/'Project Data'!$E$3))</f>
        <v>38140</v>
      </c>
      <c r="BB58" s="106">
        <f>IF(ISBLANK('Project Data'!$E$16),#N/A,('Project Data'!$E$16/'Project Data'!$E$3))</f>
        <v>38140</v>
      </c>
      <c r="BC58" s="106">
        <f>IF(ISBLANK('Project Data'!$E$16),#N/A,('Project Data'!$E$16/'Project Data'!$E$3))</f>
        <v>38140</v>
      </c>
      <c r="BD58" s="25"/>
    </row>
    <row r="59" spans="2:56" s="1" customFormat="1" ht="12.75">
      <c r="B59" s="93" t="s">
        <v>52</v>
      </c>
      <c r="C59" s="106">
        <f>IF(ISBLANK('Project Data'!$E$27),#N/A,('Project Data'!$E$27/'Project Data'!$E$3))</f>
        <v>43983</v>
      </c>
      <c r="D59" s="106">
        <f>IF(ISBLANK('Project Data'!$E$27),#N/A,('Project Data'!$E$27/'Project Data'!$E$3))</f>
        <v>43983</v>
      </c>
      <c r="E59" s="106">
        <f>IF(ISBLANK('Project Data'!$E$27),#N/A,('Project Data'!$E$27/'Project Data'!$E$3))</f>
        <v>43983</v>
      </c>
      <c r="F59" s="106">
        <f>IF(ISBLANK('Project Data'!$E$27),#N/A,('Project Data'!$E$27/'Project Data'!$E$3))</f>
        <v>43983</v>
      </c>
      <c r="G59" s="106">
        <f>IF(ISBLANK('Project Data'!$E$27),#N/A,('Project Data'!$E$27/'Project Data'!$E$3))</f>
        <v>43983</v>
      </c>
      <c r="H59" s="106">
        <f>IF(ISBLANK('Project Data'!$E$27),#N/A,('Project Data'!$E$27/'Project Data'!$E$3))</f>
        <v>43983</v>
      </c>
      <c r="I59" s="106">
        <f>IF(ISBLANK('Project Data'!$E$27),#N/A,('Project Data'!$E$27/'Project Data'!$E$3))</f>
        <v>43983</v>
      </c>
      <c r="J59" s="106">
        <f>IF(ISBLANK('Project Data'!$E$27),#N/A,('Project Data'!$E$27/'Project Data'!$E$3))</f>
        <v>43983</v>
      </c>
      <c r="K59" s="106">
        <f>IF(ISBLANK('Project Data'!$E$27),#N/A,('Project Data'!$E$27/'Project Data'!$E$3))</f>
        <v>43983</v>
      </c>
      <c r="L59" s="106">
        <f>IF(ISBLANK('Project Data'!$E$27),#N/A,('Project Data'!$E$27/'Project Data'!$E$3))</f>
        <v>43983</v>
      </c>
      <c r="M59" s="106">
        <f>IF(ISBLANK('Project Data'!$E$27),#N/A,('Project Data'!$E$27/'Project Data'!$E$3))</f>
        <v>43983</v>
      </c>
      <c r="N59" s="106">
        <f>IF(ISBLANK('Project Data'!$E$27),#N/A,('Project Data'!$E$27/'Project Data'!$E$3))</f>
        <v>43983</v>
      </c>
      <c r="O59" s="106">
        <f>IF(ISBLANK('Project Data'!$E$27),#N/A,('Project Data'!$E$27/'Project Data'!$E$3))</f>
        <v>43983</v>
      </c>
      <c r="P59" s="106">
        <f>IF(ISBLANK('Project Data'!$E$27),#N/A,('Project Data'!$E$27/'Project Data'!$E$3))</f>
        <v>43983</v>
      </c>
      <c r="Q59" s="106">
        <f>IF(ISBLANK('Project Data'!$E$27),#N/A,('Project Data'!$E$27/'Project Data'!$E$3))</f>
        <v>43983</v>
      </c>
      <c r="R59" s="106">
        <f>IF(ISBLANK('Project Data'!$E$27),#N/A,('Project Data'!$E$27/'Project Data'!$E$3))</f>
        <v>43983</v>
      </c>
      <c r="S59" s="106">
        <f>IF(ISBLANK('Project Data'!$E$27),#N/A,('Project Data'!$E$27/'Project Data'!$E$3))</f>
        <v>43983</v>
      </c>
      <c r="T59" s="106">
        <f>IF(ISBLANK('Project Data'!$E$27),#N/A,('Project Data'!$E$27/'Project Data'!$E$3))</f>
        <v>43983</v>
      </c>
      <c r="U59" s="106">
        <f>IF(ISBLANK('Project Data'!$E$27),#N/A,('Project Data'!$E$27/'Project Data'!$E$3))</f>
        <v>43983</v>
      </c>
      <c r="V59" s="106">
        <f>IF(ISBLANK('Project Data'!$E$27),#N/A,('Project Data'!$E$27/'Project Data'!$E$3))</f>
        <v>43983</v>
      </c>
      <c r="W59" s="106">
        <f>IF(ISBLANK('Project Data'!$E$27),#N/A,('Project Data'!$E$27/'Project Data'!$E$3))</f>
        <v>43983</v>
      </c>
      <c r="X59" s="106">
        <f>IF(ISBLANK('Project Data'!$E$27),#N/A,('Project Data'!$E$27/'Project Data'!$E$3))</f>
        <v>43983</v>
      </c>
      <c r="Y59" s="106">
        <f>IF(ISBLANK('Project Data'!$E$27),#N/A,('Project Data'!$E$27/'Project Data'!$E$3))</f>
        <v>43983</v>
      </c>
      <c r="Z59" s="106">
        <f>IF(ISBLANK('Project Data'!$E$27),#N/A,('Project Data'!$E$27/'Project Data'!$E$3))</f>
        <v>43983</v>
      </c>
      <c r="AA59" s="106">
        <f>IF(ISBLANK('Project Data'!$E$27),#N/A,('Project Data'!$E$27/'Project Data'!$E$3))</f>
        <v>43983</v>
      </c>
      <c r="AB59" s="106">
        <f>IF(ISBLANK('Project Data'!$E$27),#N/A,('Project Data'!$E$27/'Project Data'!$E$3))</f>
        <v>43983</v>
      </c>
      <c r="AC59" s="106">
        <f>IF(ISBLANK('Project Data'!$E$27),#N/A,('Project Data'!$E$27/'Project Data'!$E$3))</f>
        <v>43983</v>
      </c>
      <c r="AD59" s="106">
        <f>IF(ISBLANK('Project Data'!$E$27),#N/A,('Project Data'!$E$27/'Project Data'!$E$3))</f>
        <v>43983</v>
      </c>
      <c r="AE59" s="106">
        <f>IF(ISBLANK('Project Data'!$E$27),#N/A,('Project Data'!$E$27/'Project Data'!$E$3))</f>
        <v>43983</v>
      </c>
      <c r="AF59" s="106">
        <f>IF(ISBLANK('Project Data'!$E$27),#N/A,('Project Data'!$E$27/'Project Data'!$E$3))</f>
        <v>43983</v>
      </c>
      <c r="AG59" s="106">
        <f>IF(ISBLANK('Project Data'!$E$27),#N/A,('Project Data'!$E$27/'Project Data'!$E$3))</f>
        <v>43983</v>
      </c>
      <c r="AH59" s="106">
        <f>IF(ISBLANK('Project Data'!$E$27),#N/A,('Project Data'!$E$27/'Project Data'!$E$3))</f>
        <v>43983</v>
      </c>
      <c r="AI59" s="106">
        <f>IF(ISBLANK('Project Data'!$E$27),#N/A,('Project Data'!$E$27/'Project Data'!$E$3))</f>
        <v>43983</v>
      </c>
      <c r="AJ59" s="106">
        <f>IF(ISBLANK('Project Data'!$E$27),#N/A,('Project Data'!$E$27/'Project Data'!$E$3))</f>
        <v>43983</v>
      </c>
      <c r="AK59" s="106">
        <f>IF(ISBLANK('Project Data'!$E$27),#N/A,('Project Data'!$E$27/'Project Data'!$E$3))</f>
        <v>43983</v>
      </c>
      <c r="AL59" s="106">
        <f>IF(ISBLANK('Project Data'!$E$27),#N/A,('Project Data'!$E$27/'Project Data'!$E$3))</f>
        <v>43983</v>
      </c>
      <c r="AM59" s="106">
        <f>IF(ISBLANK('Project Data'!$E$27),#N/A,('Project Data'!$E$27/'Project Data'!$E$3))</f>
        <v>43983</v>
      </c>
      <c r="AN59" s="106">
        <f>IF(ISBLANK('Project Data'!$E$27),#N/A,('Project Data'!$E$27/'Project Data'!$E$3))</f>
        <v>43983</v>
      </c>
      <c r="AO59" s="106">
        <f>IF(ISBLANK('Project Data'!$E$27),#N/A,('Project Data'!$E$27/'Project Data'!$E$3))</f>
        <v>43983</v>
      </c>
      <c r="AP59" s="106">
        <f>IF(ISBLANK('Project Data'!$E$27),#N/A,('Project Data'!$E$27/'Project Data'!$E$3))</f>
        <v>43983</v>
      </c>
      <c r="AQ59" s="106">
        <f>IF(ISBLANK('Project Data'!$E$27),#N/A,('Project Data'!$E$27/'Project Data'!$E$3))</f>
        <v>43983</v>
      </c>
      <c r="AR59" s="106">
        <f>IF(ISBLANK('Project Data'!$E$27),#N/A,('Project Data'!$E$27/'Project Data'!$E$3))</f>
        <v>43983</v>
      </c>
      <c r="AS59" s="106">
        <f>IF(ISBLANK('Project Data'!$E$27),#N/A,('Project Data'!$E$27/'Project Data'!$E$3))</f>
        <v>43983</v>
      </c>
      <c r="AT59" s="106">
        <f>IF(ISBLANK('Project Data'!$E$27),#N/A,('Project Data'!$E$27/'Project Data'!$E$3))</f>
        <v>43983</v>
      </c>
      <c r="AU59" s="106">
        <f>IF(ISBLANK('Project Data'!$E$27),#N/A,('Project Data'!$E$27/'Project Data'!$E$3))</f>
        <v>43983</v>
      </c>
      <c r="AV59" s="106">
        <f>IF(ISBLANK('Project Data'!$E$27),#N/A,('Project Data'!$E$27/'Project Data'!$E$3))</f>
        <v>43983</v>
      </c>
      <c r="AW59" s="106">
        <f>IF(ISBLANK('Project Data'!$E$27),#N/A,('Project Data'!$E$27/'Project Data'!$E$3))</f>
        <v>43983</v>
      </c>
      <c r="AX59" s="106">
        <f>IF(ISBLANK('Project Data'!$E$27),#N/A,('Project Data'!$E$27/'Project Data'!$E$3))</f>
        <v>43983</v>
      </c>
      <c r="AY59" s="106">
        <f>IF(ISBLANK('Project Data'!$E$27),#N/A,('Project Data'!$E$27/'Project Data'!$E$3))</f>
        <v>43983</v>
      </c>
      <c r="AZ59" s="106">
        <f>IF(ISBLANK('Project Data'!$E$27),#N/A,('Project Data'!$E$27/'Project Data'!$E$3))</f>
        <v>43983</v>
      </c>
      <c r="BA59" s="106">
        <f>IF(ISBLANK('Project Data'!$E$27),#N/A,('Project Data'!$E$27/'Project Data'!$E$3))</f>
        <v>43983</v>
      </c>
      <c r="BB59" s="106">
        <f>IF(ISBLANK('Project Data'!$E$27),#N/A,('Project Data'!$E$27/'Project Data'!$E$3))</f>
        <v>43983</v>
      </c>
      <c r="BC59" s="106">
        <f>IF(ISBLANK('Project Data'!$E$27),#N/A,('Project Data'!$E$27/'Project Data'!$E$3))</f>
        <v>43983</v>
      </c>
      <c r="BD59" s="8"/>
    </row>
    <row r="60" spans="2:56" ht="12.75">
      <c r="B60" s="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25"/>
    </row>
    <row r="61" spans="2:56" ht="13.5" thickBot="1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4"/>
    </row>
    <row r="63" ht="15.75">
      <c r="B63" s="18" t="s">
        <v>62</v>
      </c>
    </row>
    <row r="64" spans="2:5" ht="15.75">
      <c r="B64" s="18" t="s">
        <v>13</v>
      </c>
      <c r="E64" s="52"/>
    </row>
    <row r="67" ht="12.75">
      <c r="D67" s="119"/>
    </row>
    <row r="68" ht="12.75">
      <c r="D68" s="119"/>
    </row>
  </sheetData>
  <sheetProtection/>
  <mergeCells count="3">
    <mergeCell ref="B3:BD3"/>
    <mergeCell ref="B4:BD4"/>
    <mergeCell ref="B5:BD5"/>
  </mergeCells>
  <conditionalFormatting sqref="C51:BC52 C54:BC56 C58:BC59">
    <cfRule type="expression" priority="1" dxfId="1" stopIfTrue="1">
      <formula>ISNA(C51)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3:BD64"/>
  <sheetViews>
    <sheetView zoomScale="75" zoomScaleNormal="75" zoomScalePageLayoutView="0" workbookViewId="0" topLeftCell="A22">
      <selection activeCell="A1" sqref="A1"/>
    </sheetView>
  </sheetViews>
  <sheetFormatPr defaultColWidth="9.140625" defaultRowHeight="12.75"/>
  <cols>
    <col min="1" max="1" width="3.8515625" style="0" customWidth="1"/>
    <col min="2" max="2" width="19.28125" style="0" customWidth="1"/>
    <col min="38" max="55" width="9.140625" style="0" hidden="1" customWidth="1"/>
    <col min="56" max="56" width="9.140625" style="0" customWidth="1" collapsed="1"/>
  </cols>
  <sheetData>
    <row r="2" ht="13.5" thickBot="1"/>
    <row r="3" spans="2:56" ht="20.25">
      <c r="B3" s="136" t="str">
        <f>'Project Data'!$C$9</f>
        <v>REAL DATA EXAMPLE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8"/>
    </row>
    <row r="4" spans="2:56" ht="20.25">
      <c r="B4" s="139" t="str">
        <f>CONCATENATE("Final Duration Prediction Using Statistical Methods ",('Project Data'!$C$10),('Project Data'!$C$11)," as at")</f>
        <v>Final Duration Prediction Using Statistical Methods  as at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1"/>
    </row>
    <row r="5" spans="2:56" ht="15.75">
      <c r="B5" s="142">
        <f>'Project Data'!$C$13</f>
        <v>0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4"/>
    </row>
    <row r="6" spans="2:56" ht="12.75"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25"/>
    </row>
    <row r="7" spans="2:56" ht="12.75"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25"/>
    </row>
    <row r="8" spans="2:56" ht="12.75"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25"/>
    </row>
    <row r="9" spans="2:56" ht="12.75"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25"/>
    </row>
    <row r="10" spans="2:56" ht="12.75"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25"/>
    </row>
    <row r="11" spans="2:56" ht="12.75"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25"/>
    </row>
    <row r="12" spans="2:56" ht="12.75"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25"/>
    </row>
    <row r="13" spans="2:56" ht="12.75"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25"/>
    </row>
    <row r="14" spans="2:56" ht="12.75"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25"/>
    </row>
    <row r="15" spans="2:56" ht="12.75"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25"/>
    </row>
    <row r="16" spans="2:56" ht="12.75"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25"/>
    </row>
    <row r="17" spans="2:56" ht="12.75"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25"/>
    </row>
    <row r="18" spans="2:56" ht="12.75">
      <c r="B18" s="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25"/>
    </row>
    <row r="19" spans="2:56" ht="12.75">
      <c r="B19" s="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25"/>
    </row>
    <row r="20" spans="2:56" ht="12.75">
      <c r="B20" s="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25"/>
    </row>
    <row r="21" spans="2:56" ht="12.75">
      <c r="B21" s="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25"/>
    </row>
    <row r="22" spans="2:56" ht="12.75">
      <c r="B22" s="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25"/>
    </row>
    <row r="23" spans="2:56" ht="12.75">
      <c r="B23" s="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25"/>
    </row>
    <row r="24" spans="2:56" ht="12.75">
      <c r="B24" s="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25"/>
    </row>
    <row r="25" spans="2:56" ht="12.75">
      <c r="B25" s="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25"/>
    </row>
    <row r="26" spans="2:56" ht="12.75">
      <c r="B26" s="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25"/>
    </row>
    <row r="27" spans="2:56" ht="12.75">
      <c r="B27" s="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25"/>
    </row>
    <row r="28" spans="2:56" ht="12.75">
      <c r="B28" s="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25"/>
    </row>
    <row r="29" spans="2:56" ht="12.75">
      <c r="B29" s="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25"/>
    </row>
    <row r="30" spans="2:56" ht="12.75">
      <c r="B30" s="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5"/>
    </row>
    <row r="31" spans="2:56" ht="12.75">
      <c r="B31" s="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25"/>
    </row>
    <row r="32" spans="2:56" ht="12.75">
      <c r="B32" s="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25"/>
    </row>
    <row r="33" spans="2:56" ht="12.75">
      <c r="B33" s="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25"/>
    </row>
    <row r="34" spans="2:56" ht="12.75">
      <c r="B34" s="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25"/>
    </row>
    <row r="35" spans="2:56" ht="12.75">
      <c r="B35" s="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25"/>
    </row>
    <row r="36" spans="2:56" ht="12.75">
      <c r="B36" s="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25"/>
    </row>
    <row r="37" spans="2:56" ht="12.75">
      <c r="B37" s="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25"/>
    </row>
    <row r="38" spans="2:56" ht="12.75">
      <c r="B38" s="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25"/>
    </row>
    <row r="39" spans="2:56" ht="12.75">
      <c r="B39" s="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25"/>
    </row>
    <row r="40" spans="2:56" ht="12.75">
      <c r="B40" s="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25"/>
    </row>
    <row r="41" spans="2:56" ht="12.75">
      <c r="B41" s="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25"/>
    </row>
    <row r="42" spans="2:56" ht="12.75">
      <c r="B42" s="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25"/>
    </row>
    <row r="43" spans="2:56" ht="12.75">
      <c r="B43" s="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25"/>
    </row>
    <row r="44" spans="2:56" ht="12.75">
      <c r="B44" s="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25"/>
    </row>
    <row r="45" spans="2:56" ht="12.75">
      <c r="B45" s="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25"/>
    </row>
    <row r="46" spans="2:56" ht="12.75">
      <c r="B46" s="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25"/>
    </row>
    <row r="47" spans="2:56" ht="12.75">
      <c r="B47" s="1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25"/>
    </row>
    <row r="48" spans="2:56" ht="12.75">
      <c r="B48" s="111" t="s">
        <v>85</v>
      </c>
      <c r="C48" s="113">
        <f>'Project Data'!$E$18</f>
        <v>38662</v>
      </c>
      <c r="D48" s="118" t="b">
        <f>IF('Project Data'!$E$5="W",C48+7,IF('Project Data'!$E$5="M",DATE(YEAR(C48),MONTH(C48)+2,0)))</f>
        <v>0</v>
      </c>
      <c r="E48" s="118" t="b">
        <f>IF('Project Data'!$E$5="W",D48+7,IF('Project Data'!$E$5="M",DATE(YEAR(D48),MONTH(D48)+2,0)))</f>
        <v>0</v>
      </c>
      <c r="F48" s="118" t="b">
        <f>IF('Project Data'!$E$5="W",E48+7,IF('Project Data'!$E$5="M",DATE(YEAR(E48),MONTH(E48)+2,0)))</f>
        <v>0</v>
      </c>
      <c r="G48" s="118" t="b">
        <f>IF('Project Data'!$E$5="W",F48+7,IF('Project Data'!$E$5="M",DATE(YEAR(F48),MONTH(F48)+2,0)))</f>
        <v>0</v>
      </c>
      <c r="H48" s="118" t="b">
        <f>IF('Project Data'!$E$5="W",G48+7,IF('Project Data'!$E$5="M",DATE(YEAR(G48),MONTH(G48)+2,0)))</f>
        <v>0</v>
      </c>
      <c r="I48" s="118" t="b">
        <f>IF('Project Data'!$E$5="W",H48+7,IF('Project Data'!$E$5="M",DATE(YEAR(H48),MONTH(H48)+2,0)))</f>
        <v>0</v>
      </c>
      <c r="J48" s="118" t="b">
        <f>IF('Project Data'!$E$5="W",I48+7,IF('Project Data'!$E$5="M",DATE(YEAR(I48),MONTH(I48)+2,0)))</f>
        <v>0</v>
      </c>
      <c r="K48" s="118" t="b">
        <f>IF('Project Data'!$E$5="W",J48+7,IF('Project Data'!$E$5="M",DATE(YEAR(J48),MONTH(J48)+2,0)))</f>
        <v>0</v>
      </c>
      <c r="L48" s="118" t="b">
        <f>IF('Project Data'!$E$5="W",K48+7,IF('Project Data'!$E$5="M",DATE(YEAR(K48),MONTH(K48)+2,0)))</f>
        <v>0</v>
      </c>
      <c r="M48" s="118" t="b">
        <f>IF('Project Data'!$E$5="W",L48+7,IF('Project Data'!$E$5="M",DATE(YEAR(L48),MONTH(L48)+2,0)))</f>
        <v>0</v>
      </c>
      <c r="N48" s="118" t="b">
        <f>IF('Project Data'!$E$5="W",M48+7,IF('Project Data'!$E$5="M",DATE(YEAR(M48),MONTH(M48)+2,0)))</f>
        <v>0</v>
      </c>
      <c r="O48" s="118" t="b">
        <f>IF('Project Data'!$E$5="W",N48+7,IF('Project Data'!$E$5="M",DATE(YEAR(N48),MONTH(N48)+2,0)))</f>
        <v>0</v>
      </c>
      <c r="P48" s="118" t="b">
        <f>IF('Project Data'!$E$5="W",O48+7,IF('Project Data'!$E$5="M",DATE(YEAR(O48),MONTH(O48)+2,0)))</f>
        <v>0</v>
      </c>
      <c r="Q48" s="118" t="b">
        <f>IF('Project Data'!$E$5="W",P48+7,IF('Project Data'!$E$5="M",DATE(YEAR(P48),MONTH(P48)+2,0)))</f>
        <v>0</v>
      </c>
      <c r="R48" s="118" t="b">
        <f>IF('Project Data'!$E$5="W",Q48+7,IF('Project Data'!$E$5="M",DATE(YEAR(Q48),MONTH(Q48)+2,0)))</f>
        <v>0</v>
      </c>
      <c r="S48" s="118" t="b">
        <f>IF('Project Data'!$E$5="W",R48+7,IF('Project Data'!$E$5="M",DATE(YEAR(R48),MONTH(R48)+2,0)))</f>
        <v>0</v>
      </c>
      <c r="T48" s="118" t="b">
        <f>IF('Project Data'!$E$5="W",S48+7,IF('Project Data'!$E$5="M",DATE(YEAR(S48),MONTH(S48)+2,0)))</f>
        <v>0</v>
      </c>
      <c r="U48" s="118" t="b">
        <f>IF('Project Data'!$E$5="W",T48+7,IF('Project Data'!$E$5="M",DATE(YEAR(T48),MONTH(T48)+2,0)))</f>
        <v>0</v>
      </c>
      <c r="V48" s="118" t="b">
        <f>IF('Project Data'!$E$5="W",U48+7,IF('Project Data'!$E$5="M",DATE(YEAR(U48),MONTH(U48)+2,0)))</f>
        <v>0</v>
      </c>
      <c r="W48" s="118" t="b">
        <f>IF('Project Data'!$E$5="W",V48+7,IF('Project Data'!$E$5="M",DATE(YEAR(V48),MONTH(V48)+2,0)))</f>
        <v>0</v>
      </c>
      <c r="X48" s="118" t="b">
        <f>IF('Project Data'!$E$5="W",W48+7,IF('Project Data'!$E$5="M",DATE(YEAR(W48),MONTH(W48)+2,0)))</f>
        <v>0</v>
      </c>
      <c r="Y48" s="118" t="b">
        <f>IF('Project Data'!$E$5="W",X48+7,IF('Project Data'!$E$5="M",DATE(YEAR(X48),MONTH(X48)+2,0)))</f>
        <v>0</v>
      </c>
      <c r="Z48" s="118" t="b">
        <f>IF('Project Data'!$E$5="W",Y48+7,IF('Project Data'!$E$5="M",DATE(YEAR(Y48),MONTH(Y48)+2,0)))</f>
        <v>0</v>
      </c>
      <c r="AA48" s="118" t="b">
        <f>IF('Project Data'!$E$5="W",Z48+7,IF('Project Data'!$E$5="M",DATE(YEAR(Z48),MONTH(Z48)+2,0)))</f>
        <v>0</v>
      </c>
      <c r="AB48" s="118" t="b">
        <f>IF('Project Data'!$E$5="W",AA48+7,IF('Project Data'!$E$5="M",DATE(YEAR(AA48),MONTH(AA48)+2,0)))</f>
        <v>0</v>
      </c>
      <c r="AC48" s="118" t="b">
        <f>IF('Project Data'!$E$5="W",AB48+7,IF('Project Data'!$E$5="M",DATE(YEAR(AB48),MONTH(AB48)+2,0)))</f>
        <v>0</v>
      </c>
      <c r="AD48" s="118" t="b">
        <f>IF('Project Data'!$E$5="W",AC48+7,IF('Project Data'!$E$5="M",DATE(YEAR(AC48),MONTH(AC48)+2,0)))</f>
        <v>0</v>
      </c>
      <c r="AE48" s="118" t="b">
        <f>IF('Project Data'!$E$5="W",AD48+7,IF('Project Data'!$E$5="M",DATE(YEAR(AD48),MONTH(AD48)+2,0)))</f>
        <v>0</v>
      </c>
      <c r="AF48" s="118" t="b">
        <f>IF('Project Data'!$E$5="W",AE48+7,IF('Project Data'!$E$5="M",DATE(YEAR(AE48),MONTH(AE48)+2,0)))</f>
        <v>0</v>
      </c>
      <c r="AG48" s="118" t="b">
        <f>IF('Project Data'!$E$5="W",AF48+7,IF('Project Data'!$E$5="M",DATE(YEAR(AF48),MONTH(AF48)+2,0)))</f>
        <v>0</v>
      </c>
      <c r="AH48" s="118" t="b">
        <f>IF('Project Data'!$E$5="W",AG48+7,IF('Project Data'!$E$5="M",DATE(YEAR(AG48),MONTH(AG48)+2,0)))</f>
        <v>0</v>
      </c>
      <c r="AI48" s="118" t="b">
        <f>IF('Project Data'!$E$5="W",AH48+7,IF('Project Data'!$E$5="M",DATE(YEAR(AH48),MONTH(AH48)+2,0)))</f>
        <v>0</v>
      </c>
      <c r="AJ48" s="118" t="b">
        <f>IF('Project Data'!$E$5="W",AI48+7,IF('Project Data'!$E$5="M",DATE(YEAR(AI48),MONTH(AI48)+2,0)))</f>
        <v>0</v>
      </c>
      <c r="AK48" s="118" t="b">
        <f>IF('Project Data'!$E$5="W",AJ48+7,IF('Project Data'!$E$5="M",DATE(YEAR(AJ48),MONTH(AJ48)+2,0)))</f>
        <v>0</v>
      </c>
      <c r="AL48" s="118" t="b">
        <f>IF('Project Data'!$E$5="W",AK48+7,IF('Project Data'!$E$5="M",DATE(YEAR(AK48),MONTH(AK48)+2,0)))</f>
        <v>0</v>
      </c>
      <c r="AM48" s="118" t="b">
        <f>IF('Project Data'!$E$5="W",AL48+7,IF('Project Data'!$E$5="M",DATE(YEAR(AL48),MONTH(AL48)+2,0)))</f>
        <v>0</v>
      </c>
      <c r="AN48" s="118" t="b">
        <f>IF('Project Data'!$E$5="W",AM48+7,IF('Project Data'!$E$5="M",DATE(YEAR(AM48),MONTH(AM48)+2,0)))</f>
        <v>0</v>
      </c>
      <c r="AO48" s="118" t="b">
        <f>IF('Project Data'!$E$5="W",AN48+7,IF('Project Data'!$E$5="M",DATE(YEAR(AN48),MONTH(AN48)+2,0)))</f>
        <v>0</v>
      </c>
      <c r="AP48" s="118" t="b">
        <f>IF('Project Data'!$E$5="W",AO48+7,IF('Project Data'!$E$5="M",DATE(YEAR(AO48),MONTH(AO48)+2,0)))</f>
        <v>0</v>
      </c>
      <c r="AQ48" s="118" t="b">
        <f>IF('Project Data'!$E$5="W",AP48+7,IF('Project Data'!$E$5="M",DATE(YEAR(AP48),MONTH(AP48)+2,0)))</f>
        <v>0</v>
      </c>
      <c r="AR48" s="118" t="b">
        <f>IF('Project Data'!$E$5="W",AQ48+7,IF('Project Data'!$E$5="M",DATE(YEAR(AQ48),MONTH(AQ48)+2,0)))</f>
        <v>0</v>
      </c>
      <c r="AS48" s="118" t="b">
        <f>IF('Project Data'!$E$5="W",AR48+7,IF('Project Data'!$E$5="M",DATE(YEAR(AR48),MONTH(AR48)+2,0)))</f>
        <v>0</v>
      </c>
      <c r="AT48" s="118" t="b">
        <f>IF('Project Data'!$E$5="W",AS48+7,IF('Project Data'!$E$5="M",DATE(YEAR(AS48),MONTH(AS48)+2,0)))</f>
        <v>0</v>
      </c>
      <c r="AU48" s="118" t="b">
        <f>IF('Project Data'!$E$5="W",AT48+7,IF('Project Data'!$E$5="M",DATE(YEAR(AT48),MONTH(AT48)+2,0)))</f>
        <v>0</v>
      </c>
      <c r="AV48" s="118" t="b">
        <f>IF('Project Data'!$E$5="W",AU48+7,IF('Project Data'!$E$5="M",DATE(YEAR(AU48),MONTH(AU48)+2,0)))</f>
        <v>0</v>
      </c>
      <c r="AW48" s="118" t="b">
        <f>IF('Project Data'!$E$5="W",AV48+7,IF('Project Data'!$E$5="M",DATE(YEAR(AV48),MONTH(AV48)+2,0)))</f>
        <v>0</v>
      </c>
      <c r="AX48" s="118" t="b">
        <f>IF('Project Data'!$E$5="W",AW48+7,IF('Project Data'!$E$5="M",DATE(YEAR(AW48),MONTH(AW48)+2,0)))</f>
        <v>0</v>
      </c>
      <c r="AY48" s="118" t="b">
        <f>IF('Project Data'!$E$5="W",AX48+7,IF('Project Data'!$E$5="M",DATE(YEAR(AX48),MONTH(AX48)+2,0)))</f>
        <v>0</v>
      </c>
      <c r="AZ48" s="118" t="b">
        <f>IF('Project Data'!$E$5="W",AY48+7,IF('Project Data'!$E$5="M",DATE(YEAR(AY48),MONTH(AY48)+2,0)))</f>
        <v>0</v>
      </c>
      <c r="BA48" s="118" t="b">
        <f>IF('Project Data'!$E$5="W",AZ48+7,IF('Project Data'!$E$5="M",DATE(YEAR(AZ48),MONTH(AZ48)+2,0)))</f>
        <v>0</v>
      </c>
      <c r="BB48" s="118" t="b">
        <f>IF('Project Data'!$E$5="W",BA48+7,IF('Project Data'!$E$5="M",DATE(YEAR(BA48),MONTH(BA48)+2,0)))</f>
        <v>0</v>
      </c>
      <c r="BC48" s="118" t="b">
        <f>IF('Project Data'!$E$5="W",BB48+7,IF('Project Data'!$E$5="M",DATE(YEAR(BB48),MONTH(BB48)+2,0)))</f>
        <v>0</v>
      </c>
      <c r="BD48" s="6"/>
    </row>
    <row r="49" spans="2:56" ht="12.75">
      <c r="B49" s="90" t="s">
        <v>15</v>
      </c>
      <c r="C49" s="86">
        <v>0</v>
      </c>
      <c r="D49" s="86">
        <f>C49+1</f>
        <v>1</v>
      </c>
      <c r="E49" s="86">
        <f aca="true" t="shared" si="0" ref="E49:BC49">D49+1</f>
        <v>2</v>
      </c>
      <c r="F49" s="86">
        <f t="shared" si="0"/>
        <v>3</v>
      </c>
      <c r="G49" s="86">
        <f t="shared" si="0"/>
        <v>4</v>
      </c>
      <c r="H49" s="86">
        <f t="shared" si="0"/>
        <v>5</v>
      </c>
      <c r="I49" s="86">
        <f t="shared" si="0"/>
        <v>6</v>
      </c>
      <c r="J49" s="86">
        <f t="shared" si="0"/>
        <v>7</v>
      </c>
      <c r="K49" s="86">
        <f t="shared" si="0"/>
        <v>8</v>
      </c>
      <c r="L49" s="86">
        <f t="shared" si="0"/>
        <v>9</v>
      </c>
      <c r="M49" s="86">
        <f t="shared" si="0"/>
        <v>10</v>
      </c>
      <c r="N49" s="86">
        <f t="shared" si="0"/>
        <v>11</v>
      </c>
      <c r="O49" s="86">
        <f t="shared" si="0"/>
        <v>12</v>
      </c>
      <c r="P49" s="86">
        <f t="shared" si="0"/>
        <v>13</v>
      </c>
      <c r="Q49" s="86">
        <f t="shared" si="0"/>
        <v>14</v>
      </c>
      <c r="R49" s="86">
        <f t="shared" si="0"/>
        <v>15</v>
      </c>
      <c r="S49" s="86">
        <f t="shared" si="0"/>
        <v>16</v>
      </c>
      <c r="T49" s="86">
        <f t="shared" si="0"/>
        <v>17</v>
      </c>
      <c r="U49" s="86">
        <f t="shared" si="0"/>
        <v>18</v>
      </c>
      <c r="V49" s="86">
        <f t="shared" si="0"/>
        <v>19</v>
      </c>
      <c r="W49" s="86">
        <f t="shared" si="0"/>
        <v>20</v>
      </c>
      <c r="X49" s="86">
        <f t="shared" si="0"/>
        <v>21</v>
      </c>
      <c r="Y49" s="86">
        <f t="shared" si="0"/>
        <v>22</v>
      </c>
      <c r="Z49" s="86">
        <f t="shared" si="0"/>
        <v>23</v>
      </c>
      <c r="AA49" s="86">
        <f t="shared" si="0"/>
        <v>24</v>
      </c>
      <c r="AB49" s="86">
        <f t="shared" si="0"/>
        <v>25</v>
      </c>
      <c r="AC49" s="86">
        <f t="shared" si="0"/>
        <v>26</v>
      </c>
      <c r="AD49" s="86">
        <f t="shared" si="0"/>
        <v>27</v>
      </c>
      <c r="AE49" s="86">
        <f t="shared" si="0"/>
        <v>28</v>
      </c>
      <c r="AF49" s="86">
        <f t="shared" si="0"/>
        <v>29</v>
      </c>
      <c r="AG49" s="86">
        <f t="shared" si="0"/>
        <v>30</v>
      </c>
      <c r="AH49" s="86">
        <f t="shared" si="0"/>
        <v>31</v>
      </c>
      <c r="AI49" s="86">
        <f t="shared" si="0"/>
        <v>32</v>
      </c>
      <c r="AJ49" s="86">
        <f t="shared" si="0"/>
        <v>33</v>
      </c>
      <c r="AK49" s="86">
        <f t="shared" si="0"/>
        <v>34</v>
      </c>
      <c r="AL49" s="86">
        <f t="shared" si="0"/>
        <v>35</v>
      </c>
      <c r="AM49" s="86">
        <f t="shared" si="0"/>
        <v>36</v>
      </c>
      <c r="AN49" s="86">
        <f t="shared" si="0"/>
        <v>37</v>
      </c>
      <c r="AO49" s="86">
        <f t="shared" si="0"/>
        <v>38</v>
      </c>
      <c r="AP49" s="86">
        <f t="shared" si="0"/>
        <v>39</v>
      </c>
      <c r="AQ49" s="86">
        <f t="shared" si="0"/>
        <v>40</v>
      </c>
      <c r="AR49" s="86">
        <f t="shared" si="0"/>
        <v>41</v>
      </c>
      <c r="AS49" s="86">
        <f t="shared" si="0"/>
        <v>42</v>
      </c>
      <c r="AT49" s="86">
        <f t="shared" si="0"/>
        <v>43</v>
      </c>
      <c r="AU49" s="86">
        <f t="shared" si="0"/>
        <v>44</v>
      </c>
      <c r="AV49" s="86">
        <f t="shared" si="0"/>
        <v>45</v>
      </c>
      <c r="AW49" s="86">
        <f t="shared" si="0"/>
        <v>46</v>
      </c>
      <c r="AX49" s="86">
        <f t="shared" si="0"/>
        <v>47</v>
      </c>
      <c r="AY49" s="86">
        <f t="shared" si="0"/>
        <v>48</v>
      </c>
      <c r="AZ49" s="86">
        <f t="shared" si="0"/>
        <v>49</v>
      </c>
      <c r="BA49" s="86">
        <f t="shared" si="0"/>
        <v>50</v>
      </c>
      <c r="BB49" s="86">
        <f t="shared" si="0"/>
        <v>51</v>
      </c>
      <c r="BC49" s="86">
        <f t="shared" si="0"/>
        <v>52</v>
      </c>
      <c r="BD49" s="25"/>
    </row>
    <row r="50" spans="2:56" ht="12.75">
      <c r="B50" s="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25"/>
    </row>
    <row r="51" spans="2:56" ht="12.75">
      <c r="B51" s="87" t="s">
        <v>67</v>
      </c>
      <c r="C51" s="50">
        <f>'Input Data Sheet'!B13</f>
        <v>0</v>
      </c>
      <c r="D51" s="50">
        <f>'Input Data Sheet'!C13</f>
        <v>0.024324204132514418</v>
      </c>
      <c r="E51" s="50">
        <f>'Input Data Sheet'!D13</f>
        <v>0.0499210711102135</v>
      </c>
      <c r="F51" s="50">
        <f>'Input Data Sheet'!E13</f>
        <v>0.06467665214609251</v>
      </c>
      <c r="G51" s="50">
        <f>'Input Data Sheet'!F13</f>
        <v>0.0895101480203479</v>
      </c>
      <c r="H51" s="50">
        <f>'Input Data Sheet'!G13</f>
        <v>0.11724048852351564</v>
      </c>
      <c r="I51" s="50">
        <f>'Input Data Sheet'!H13</f>
        <v>0.1875145345008332</v>
      </c>
      <c r="J51" s="50">
        <f>'Input Data Sheet'!I13</f>
        <v>0.1960229356901625</v>
      </c>
      <c r="K51" s="50">
        <f>'Input Data Sheet'!J13</f>
        <v>0.24309956426947368</v>
      </c>
      <c r="L51" s="50">
        <f>'Input Data Sheet'!K13</f>
        <v>0.2999748186674968</v>
      </c>
      <c r="M51" s="50">
        <f>'Input Data Sheet'!L13</f>
        <v>0.3487603221511033</v>
      </c>
      <c r="N51" s="50">
        <f>'Input Data Sheet'!M13</f>
        <v>0.3854083667172465</v>
      </c>
      <c r="O51" s="50">
        <f>'Input Data Sheet'!N13</f>
        <v>0.4191201942673238</v>
      </c>
      <c r="P51" s="50">
        <f>'Input Data Sheet'!O13</f>
        <v>0.43924288315776744</v>
      </c>
      <c r="Q51" s="50">
        <f>'Input Data Sheet'!P13</f>
        <v>0.4477572326933574</v>
      </c>
      <c r="R51" s="50">
        <f>'Input Data Sheet'!Q13</f>
        <v>0.5327168958243459</v>
      </c>
      <c r="S51" s="50">
        <f>'Input Data Sheet'!R13</f>
        <v>0.6046352346608437</v>
      </c>
      <c r="T51" s="50">
        <f>'Input Data Sheet'!S13</f>
        <v>0.6971127577014797</v>
      </c>
      <c r="U51" s="50">
        <f>'Input Data Sheet'!T13</f>
        <v>0.7519975821388724</v>
      </c>
      <c r="V51" s="50">
        <f>'Input Data Sheet'!U13</f>
        <v>0.7901145849768001</v>
      </c>
      <c r="W51" s="50">
        <f>'Input Data Sheet'!V13</f>
        <v>0.825576642600413</v>
      </c>
      <c r="X51" s="50">
        <f>'Input Data Sheet'!W13</f>
        <v>0.8528129871093671</v>
      </c>
      <c r="Y51" s="50">
        <f>'Input Data Sheet'!X13</f>
        <v>0.8784582906209024</v>
      </c>
      <c r="Z51" s="50">
        <f>'Input Data Sheet'!Y13</f>
        <v>0.9049001060221907</v>
      </c>
      <c r="AA51" s="50">
        <f>'Input Data Sheet'!Z13</f>
        <v>0.9567051033695115</v>
      </c>
      <c r="AB51" s="50">
        <f>'Input Data Sheet'!AA13</f>
        <v>0.9866233022782449</v>
      </c>
      <c r="AC51" s="50">
        <f>'Input Data Sheet'!AB13</f>
        <v>1</v>
      </c>
      <c r="AD51" s="50" t="e">
        <f>'Input Data Sheet'!AC13</f>
        <v>#N/A</v>
      </c>
      <c r="AE51" s="50" t="e">
        <f>'Input Data Sheet'!AD13</f>
        <v>#N/A</v>
      </c>
      <c r="AF51" s="50" t="e">
        <f>'Input Data Sheet'!AE13</f>
        <v>#N/A</v>
      </c>
      <c r="AG51" s="50" t="e">
        <f>'Input Data Sheet'!AF13</f>
        <v>#N/A</v>
      </c>
      <c r="AH51" s="50" t="e">
        <f>'Input Data Sheet'!AG13</f>
        <v>#N/A</v>
      </c>
      <c r="AI51" s="50" t="e">
        <f>'Input Data Sheet'!AH13</f>
        <v>#N/A</v>
      </c>
      <c r="AJ51" s="50" t="e">
        <f>'Input Data Sheet'!AI13</f>
        <v>#N/A</v>
      </c>
      <c r="AK51" s="50" t="e">
        <f>'Input Data Sheet'!AJ13</f>
        <v>#N/A</v>
      </c>
      <c r="AL51" s="50" t="e">
        <f>'Input Data Sheet'!AK13</f>
        <v>#N/A</v>
      </c>
      <c r="AM51" s="50" t="e">
        <f>'Input Data Sheet'!AL13</f>
        <v>#N/A</v>
      </c>
      <c r="AN51" s="50" t="e">
        <f>'Input Data Sheet'!AM13</f>
        <v>#N/A</v>
      </c>
      <c r="AO51" s="50" t="e">
        <f>'Input Data Sheet'!AN13</f>
        <v>#N/A</v>
      </c>
      <c r="AP51" s="50" t="e">
        <f>'Input Data Sheet'!AO13</f>
        <v>#N/A</v>
      </c>
      <c r="AQ51" s="50" t="e">
        <f>'Input Data Sheet'!AP13</f>
        <v>#N/A</v>
      </c>
      <c r="AR51" s="50" t="e">
        <f>'Input Data Sheet'!AQ13</f>
        <v>#N/A</v>
      </c>
      <c r="AS51" s="50" t="e">
        <f>'Input Data Sheet'!AR13</f>
        <v>#N/A</v>
      </c>
      <c r="AT51" s="50" t="e">
        <f>'Input Data Sheet'!AS13</f>
        <v>#N/A</v>
      </c>
      <c r="AU51" s="50" t="e">
        <f>'Input Data Sheet'!AT13</f>
        <v>#N/A</v>
      </c>
      <c r="AV51" s="50" t="e">
        <f>'Input Data Sheet'!AU13</f>
        <v>#N/A</v>
      </c>
      <c r="AW51" s="50" t="e">
        <f>'Input Data Sheet'!AV13</f>
        <v>#N/A</v>
      </c>
      <c r="AX51" s="50" t="e">
        <f>'Input Data Sheet'!AW13</f>
        <v>#N/A</v>
      </c>
      <c r="AY51" s="50" t="e">
        <f>'Input Data Sheet'!AX13</f>
        <v>#N/A</v>
      </c>
      <c r="AZ51" s="50" t="e">
        <f>'Input Data Sheet'!AY13</f>
        <v>#N/A</v>
      </c>
      <c r="BA51" s="50" t="e">
        <f>'Input Data Sheet'!AZ13</f>
        <v>#N/A</v>
      </c>
      <c r="BB51" s="50" t="e">
        <f>'Input Data Sheet'!BA13</f>
        <v>#N/A</v>
      </c>
      <c r="BC51" s="50" t="e">
        <f>'Input Data Sheet'!BB13</f>
        <v>#N/A</v>
      </c>
      <c r="BD51" s="6"/>
    </row>
    <row r="52" spans="2:56" s="68" customFormat="1" ht="12.75">
      <c r="B52" s="87" t="s">
        <v>68</v>
      </c>
      <c r="C52" s="50">
        <f>'Input Data Sheet'!B14</f>
        <v>0</v>
      </c>
      <c r="D52" s="50">
        <f>'Input Data Sheet'!C14</f>
        <v>0.024324204132514418</v>
      </c>
      <c r="E52" s="50">
        <f>'Input Data Sheet'!D14</f>
        <v>0.025596866977699084</v>
      </c>
      <c r="F52" s="50">
        <f>'Input Data Sheet'!E14</f>
        <v>0.014755581035879012</v>
      </c>
      <c r="G52" s="50">
        <f>'Input Data Sheet'!F14</f>
        <v>0.024833495874255387</v>
      </c>
      <c r="H52" s="50">
        <f>'Input Data Sheet'!G14</f>
        <v>0.027730340503167736</v>
      </c>
      <c r="I52" s="50">
        <f>'Input Data Sheet'!H14</f>
        <v>0.07027404597731755</v>
      </c>
      <c r="J52" s="50">
        <f>'Input Data Sheet'!I14</f>
        <v>0.008508401189329301</v>
      </c>
      <c r="K52" s="50">
        <f>'Input Data Sheet'!J14</f>
        <v>0.04707662857931119</v>
      </c>
      <c r="L52" s="50">
        <f>'Input Data Sheet'!K14</f>
        <v>0.05687525439802313</v>
      </c>
      <c r="M52" s="50">
        <f>'Input Data Sheet'!L14</f>
        <v>0.048785503483606496</v>
      </c>
      <c r="N52" s="50">
        <f>'Input Data Sheet'!M14</f>
        <v>0.03664804456614318</v>
      </c>
      <c r="O52" s="50">
        <f>'Input Data Sheet'!N14</f>
        <v>0.03371182755007729</v>
      </c>
      <c r="P52" s="50">
        <f>'Input Data Sheet'!O14</f>
        <v>0.020122688890443663</v>
      </c>
      <c r="Q52" s="50">
        <f>'Input Data Sheet'!P14</f>
        <v>0.008514349535589938</v>
      </c>
      <c r="R52" s="50">
        <f>'Input Data Sheet'!Q14</f>
        <v>0.08495966313098852</v>
      </c>
      <c r="S52" s="50">
        <f>'Input Data Sheet'!R14</f>
        <v>0.07191833883649779</v>
      </c>
      <c r="T52" s="50">
        <f>'Input Data Sheet'!S14</f>
        <v>0.09247752304063606</v>
      </c>
      <c r="U52" s="50">
        <f>'Input Data Sheet'!T14</f>
        <v>0.05488482443739262</v>
      </c>
      <c r="V52" s="50">
        <f>'Input Data Sheet'!U14</f>
        <v>0.03811700283792774</v>
      </c>
      <c r="W52" s="50">
        <f>'Input Data Sheet'!V14</f>
        <v>0.035462057623612875</v>
      </c>
      <c r="X52" s="50">
        <f>'Input Data Sheet'!W14</f>
        <v>0.02723634450895418</v>
      </c>
      <c r="Y52" s="50">
        <f>'Input Data Sheet'!X14</f>
        <v>0.025645303511535267</v>
      </c>
      <c r="Z52" s="50">
        <f>'Input Data Sheet'!Y14</f>
        <v>0.026441815401288316</v>
      </c>
      <c r="AA52" s="50">
        <f>'Input Data Sheet'!Z14</f>
        <v>0.0518049973473208</v>
      </c>
      <c r="AB52" s="50">
        <f>'Input Data Sheet'!AA14</f>
        <v>0.029918198908733373</v>
      </c>
      <c r="AC52" s="50">
        <f>'Input Data Sheet'!AB14</f>
        <v>0.013376697721755093</v>
      </c>
      <c r="AD52" s="50" t="e">
        <f>'Input Data Sheet'!AC14</f>
        <v>#N/A</v>
      </c>
      <c r="AE52" s="50" t="e">
        <f>'Input Data Sheet'!AD14</f>
        <v>#N/A</v>
      </c>
      <c r="AF52" s="50" t="e">
        <f>'Input Data Sheet'!AE14</f>
        <v>#N/A</v>
      </c>
      <c r="AG52" s="50" t="e">
        <f>'Input Data Sheet'!AF14</f>
        <v>#N/A</v>
      </c>
      <c r="AH52" s="50" t="e">
        <f>'Input Data Sheet'!AG14</f>
        <v>#N/A</v>
      </c>
      <c r="AI52" s="50" t="e">
        <f>'Input Data Sheet'!AH14</f>
        <v>#N/A</v>
      </c>
      <c r="AJ52" s="50" t="e">
        <f>'Input Data Sheet'!AI14</f>
        <v>#N/A</v>
      </c>
      <c r="AK52" s="50" t="e">
        <f>'Input Data Sheet'!AJ14</f>
        <v>#N/A</v>
      </c>
      <c r="AL52" s="50" t="e">
        <f>'Input Data Sheet'!AK14</f>
        <v>#N/A</v>
      </c>
      <c r="AM52" s="50" t="e">
        <f>'Input Data Sheet'!AL14</f>
        <v>#N/A</v>
      </c>
      <c r="AN52" s="50" t="e">
        <f>'Input Data Sheet'!AM14</f>
        <v>#N/A</v>
      </c>
      <c r="AO52" s="50" t="e">
        <f>'Input Data Sheet'!AN14</f>
        <v>#N/A</v>
      </c>
      <c r="AP52" s="50" t="e">
        <f>'Input Data Sheet'!AO14</f>
        <v>#N/A</v>
      </c>
      <c r="AQ52" s="50" t="e">
        <f>'Input Data Sheet'!AP14</f>
        <v>#N/A</v>
      </c>
      <c r="AR52" s="50" t="e">
        <f>'Input Data Sheet'!AQ14</f>
        <v>#N/A</v>
      </c>
      <c r="AS52" s="50" t="e">
        <f>'Input Data Sheet'!AR14</f>
        <v>#N/A</v>
      </c>
      <c r="AT52" s="50" t="e">
        <f>'Input Data Sheet'!AS14</f>
        <v>#N/A</v>
      </c>
      <c r="AU52" s="50" t="e">
        <f>'Input Data Sheet'!AT14</f>
        <v>#N/A</v>
      </c>
      <c r="AV52" s="50" t="e">
        <f>'Input Data Sheet'!AU14</f>
        <v>#N/A</v>
      </c>
      <c r="AW52" s="50" t="e">
        <f>'Input Data Sheet'!AV14</f>
        <v>#N/A</v>
      </c>
      <c r="AX52" s="50" t="e">
        <f>'Input Data Sheet'!AW14</f>
        <v>#N/A</v>
      </c>
      <c r="AY52" s="50" t="e">
        <f>'Input Data Sheet'!AX14</f>
        <v>#N/A</v>
      </c>
      <c r="AZ52" s="50" t="e">
        <f>'Input Data Sheet'!AY14</f>
        <v>#N/A</v>
      </c>
      <c r="BA52" s="50" t="e">
        <f>'Input Data Sheet'!AZ14</f>
        <v>#N/A</v>
      </c>
      <c r="BB52" s="50" t="e">
        <f>'Input Data Sheet'!BA14</f>
        <v>#N/A</v>
      </c>
      <c r="BC52" s="50" t="e">
        <f>'Input Data Sheet'!BB14</f>
        <v>#N/A</v>
      </c>
      <c r="BD52" s="82"/>
    </row>
    <row r="53" spans="2:56" ht="12.75">
      <c r="B53" s="88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25"/>
    </row>
    <row r="54" spans="2:56" s="71" customFormat="1" ht="12.75">
      <c r="B54" s="97" t="s">
        <v>63</v>
      </c>
      <c r="C54" s="48" t="e">
        <f>'Statistical Calculation'!B40</f>
        <v>#N/A</v>
      </c>
      <c r="D54" s="48" t="e">
        <f>'Statistical Calculation'!C40</f>
        <v>#N/A</v>
      </c>
      <c r="E54" s="48">
        <f>'Statistical Calculation'!D40</f>
        <v>78.23718958081564</v>
      </c>
      <c r="F54" s="48">
        <f>'Statistical Calculation'!E40</f>
        <v>128.54241992067645</v>
      </c>
      <c r="G54" s="48">
        <f>'Statistical Calculation'!F40</f>
        <v>100.34641497885599</v>
      </c>
      <c r="H54" s="48">
        <f>'Statistical Calculation'!G40</f>
        <v>88.06671705256642</v>
      </c>
      <c r="I54" s="48">
        <f>'Statistical Calculation'!H40</f>
        <v>75.64754326109482</v>
      </c>
      <c r="J54" s="48">
        <f>'Statistical Calculation'!I40</f>
        <v>83.71485740570458</v>
      </c>
      <c r="K54" s="48">
        <f>'Statistical Calculation'!J40</f>
        <v>72.1536910756521</v>
      </c>
      <c r="L54" s="48">
        <f>'Statistical Calculation'!K40</f>
        <v>62.09308508302471</v>
      </c>
      <c r="M54" s="48">
        <f>'Statistical Calculation'!L40</f>
        <v>55.037948108529626</v>
      </c>
      <c r="N54" s="48">
        <f>'Statistical Calculation'!M40</f>
        <v>46.46447926737517</v>
      </c>
      <c r="O54" s="48">
        <f>'Statistical Calculation'!N40</f>
        <v>44.01915208439649</v>
      </c>
      <c r="P54" s="48">
        <f>'Statistical Calculation'!O40</f>
        <v>44.015703075053175</v>
      </c>
      <c r="Q54" s="48">
        <f>'Statistical Calculation'!P40</f>
        <v>46.44858652748208</v>
      </c>
      <c r="R54" s="48">
        <f>'Statistical Calculation'!Q40</f>
        <v>41.303022261237906</v>
      </c>
      <c r="S54" s="48">
        <f>'Statistical Calculation'!R40</f>
        <v>38.210045996649704</v>
      </c>
      <c r="T54" s="48">
        <f>'Statistical Calculation'!S40</f>
        <v>32.75332981298727</v>
      </c>
      <c r="U54" s="48">
        <f>'Statistical Calculation'!T40</f>
        <v>30.888570177155994</v>
      </c>
      <c r="V54" s="48">
        <f>'Statistical Calculation'!U40</f>
        <v>30.615528645056788</v>
      </c>
      <c r="W54" s="48">
        <f>'Statistical Calculation'!V40</f>
        <v>30.398781671487104</v>
      </c>
      <c r="X54" s="48">
        <f>'Statistical Calculation'!W40</f>
        <v>30.44101958734643</v>
      </c>
      <c r="Y54" s="48">
        <f>'Statistical Calculation'!X40</f>
        <v>30.49470985797277</v>
      </c>
      <c r="Z54" s="48">
        <f>'Statistical Calculation'!Y40</f>
        <v>30.44142625726679</v>
      </c>
      <c r="AA54" s="48">
        <f>'Statistical Calculation'!Z40</f>
        <v>29.206708028696216</v>
      </c>
      <c r="AB54" s="48">
        <f>'Statistical Calculation'!AA40</f>
        <v>28.496771844838015</v>
      </c>
      <c r="AC54" s="48">
        <f>'Statistical Calculation'!AB40</f>
        <v>26</v>
      </c>
      <c r="AD54" s="48" t="e">
        <f>'Statistical Calculation'!AC40</f>
        <v>#N/A</v>
      </c>
      <c r="AE54" s="48" t="e">
        <f>'Statistical Calculation'!AD40</f>
        <v>#N/A</v>
      </c>
      <c r="AF54" s="48" t="e">
        <f>'Statistical Calculation'!AE40</f>
        <v>#N/A</v>
      </c>
      <c r="AG54" s="48" t="e">
        <f>'Statistical Calculation'!AF40</f>
        <v>#N/A</v>
      </c>
      <c r="AH54" s="48" t="e">
        <f>'Statistical Calculation'!AG40</f>
        <v>#N/A</v>
      </c>
      <c r="AI54" s="48" t="e">
        <f>'Statistical Calculation'!AH40</f>
        <v>#N/A</v>
      </c>
      <c r="AJ54" s="48" t="e">
        <f>'Statistical Calculation'!AI40</f>
        <v>#N/A</v>
      </c>
      <c r="AK54" s="48" t="e">
        <f>'Statistical Calculation'!AJ40</f>
        <v>#N/A</v>
      </c>
      <c r="AL54" s="48" t="e">
        <f>'Statistical Calculation'!AK40</f>
        <v>#N/A</v>
      </c>
      <c r="AM54" s="48" t="e">
        <f>'Statistical Calculation'!AL40</f>
        <v>#N/A</v>
      </c>
      <c r="AN54" s="48" t="e">
        <f>'Statistical Calculation'!AM40</f>
        <v>#N/A</v>
      </c>
      <c r="AO54" s="48" t="e">
        <f>'Statistical Calculation'!AN40</f>
        <v>#N/A</v>
      </c>
      <c r="AP54" s="48" t="e">
        <f>'Statistical Calculation'!AO40</f>
        <v>#N/A</v>
      </c>
      <c r="AQ54" s="48" t="e">
        <f>'Statistical Calculation'!AP40</f>
        <v>#N/A</v>
      </c>
      <c r="AR54" s="48" t="e">
        <f>'Statistical Calculation'!AQ40</f>
        <v>#N/A</v>
      </c>
      <c r="AS54" s="48" t="e">
        <f>'Statistical Calculation'!AR40</f>
        <v>#N/A</v>
      </c>
      <c r="AT54" s="48" t="e">
        <f>'Statistical Calculation'!AS40</f>
        <v>#N/A</v>
      </c>
      <c r="AU54" s="48" t="e">
        <f>'Statistical Calculation'!AT40</f>
        <v>#N/A</v>
      </c>
      <c r="AV54" s="48" t="e">
        <f>'Statistical Calculation'!AU40</f>
        <v>#N/A</v>
      </c>
      <c r="AW54" s="48" t="e">
        <f>'Statistical Calculation'!AV40</f>
        <v>#N/A</v>
      </c>
      <c r="AX54" s="48" t="e">
        <f>'Statistical Calculation'!AW40</f>
        <v>#N/A</v>
      </c>
      <c r="AY54" s="48" t="e">
        <f>'Statistical Calculation'!AX40</f>
        <v>#N/A</v>
      </c>
      <c r="AZ54" s="48" t="e">
        <f>'Statistical Calculation'!AY40</f>
        <v>#N/A</v>
      </c>
      <c r="BA54" s="48" t="e">
        <f>'Statistical Calculation'!AZ40</f>
        <v>#N/A</v>
      </c>
      <c r="BB54" s="48" t="e">
        <f>'Statistical Calculation'!BA40</f>
        <v>#N/A</v>
      </c>
      <c r="BC54" s="48" t="e">
        <f>'Statistical Calculation'!BB40</f>
        <v>#N/A</v>
      </c>
      <c r="BD54" s="83"/>
    </row>
    <row r="55" spans="2:56" s="71" customFormat="1" ht="12.75">
      <c r="B55" s="97" t="s">
        <v>64</v>
      </c>
      <c r="C55" s="48" t="e">
        <f>'Statistical Calculation'!B41</f>
        <v>#N/A</v>
      </c>
      <c r="D55" s="48" t="e">
        <f>'Statistical Calculation'!C41</f>
        <v>#N/A</v>
      </c>
      <c r="E55" s="48">
        <f>'Statistical Calculation'!D41</f>
        <v>56.83717269127167</v>
      </c>
      <c r="F55" s="48">
        <f>'Statistical Calculation'!E41</f>
        <v>46.3718562936971</v>
      </c>
      <c r="G55" s="48">
        <f>'Statistical Calculation'!F41</f>
        <v>52.499695830873094</v>
      </c>
      <c r="H55" s="48">
        <f>'Statistical Calculation'!G41</f>
        <v>49.96314116081633</v>
      </c>
      <c r="I55" s="48">
        <f>'Statistical Calculation'!H41</f>
        <v>28.60730347189207</v>
      </c>
      <c r="J55" s="48">
        <f>'Statistical Calculation'!I41</f>
        <v>31.81461376678368</v>
      </c>
      <c r="K55" s="48">
        <f>'Statistical Calculation'!J41</f>
        <v>29.587073714401278</v>
      </c>
      <c r="L55" s="48">
        <f>'Statistical Calculation'!K41</f>
        <v>26.583260476713424</v>
      </c>
      <c r="M55" s="48">
        <f>'Statistical Calculation'!L41</f>
        <v>25.208366973486726</v>
      </c>
      <c r="N55" s="48">
        <f>'Statistical Calculation'!M41</f>
        <v>21.63247070993784</v>
      </c>
      <c r="O55" s="48">
        <f>'Statistical Calculation'!N41</f>
        <v>22.392540967078176</v>
      </c>
      <c r="P55" s="48">
        <f>'Statistical Calculation'!O41</f>
        <v>23.904172972887814</v>
      </c>
      <c r="Q55" s="48">
        <f>'Statistical Calculation'!P41</f>
        <v>25.270980785978125</v>
      </c>
      <c r="R55" s="48">
        <f>'Statistical Calculation'!Q41</f>
        <v>23.288798800936156</v>
      </c>
      <c r="S55" s="48">
        <f>'Statistical Calculation'!R41</f>
        <v>22.693428377777177</v>
      </c>
      <c r="T55" s="48">
        <f>'Statistical Calculation'!S41</f>
        <v>20.47536604166904</v>
      </c>
      <c r="U55" s="48">
        <f>'Statistical Calculation'!T41</f>
        <v>20.51910408852902</v>
      </c>
      <c r="V55" s="48">
        <f>'Statistical Calculation'!U41</f>
        <v>21.271066946464376</v>
      </c>
      <c r="W55" s="48">
        <f>'Statistical Calculation'!V41</f>
        <v>21.99415608854691</v>
      </c>
      <c r="X55" s="48">
        <f>'Statistical Calculation'!W41</f>
        <v>22.77260438708461</v>
      </c>
      <c r="Y55" s="48">
        <f>'Statistical Calculation'!X41</f>
        <v>23.526539603180478</v>
      </c>
      <c r="Z55" s="48">
        <f>'Statistical Calculation'!Y41</f>
        <v>24.219877350677237</v>
      </c>
      <c r="AA55" s="48">
        <f>'Statistical Calculation'!Z41</f>
        <v>24.405266759055678</v>
      </c>
      <c r="AB55" s="48">
        <f>'Statistical Calculation'!AA41</f>
        <v>24.91099355024225</v>
      </c>
      <c r="AC55" s="48">
        <f>'Statistical Calculation'!AB41</f>
        <v>26</v>
      </c>
      <c r="AD55" s="48" t="e">
        <f>'Statistical Calculation'!AC41</f>
        <v>#N/A</v>
      </c>
      <c r="AE55" s="48" t="e">
        <f>'Statistical Calculation'!AD41</f>
        <v>#N/A</v>
      </c>
      <c r="AF55" s="48" t="e">
        <f>'Statistical Calculation'!AE41</f>
        <v>#N/A</v>
      </c>
      <c r="AG55" s="48" t="e">
        <f>'Statistical Calculation'!AF41</f>
        <v>#N/A</v>
      </c>
      <c r="AH55" s="48" t="e">
        <f>'Statistical Calculation'!AG41</f>
        <v>#N/A</v>
      </c>
      <c r="AI55" s="48" t="e">
        <f>'Statistical Calculation'!AH41</f>
        <v>#N/A</v>
      </c>
      <c r="AJ55" s="48" t="e">
        <f>'Statistical Calculation'!AI41</f>
        <v>#N/A</v>
      </c>
      <c r="AK55" s="48" t="e">
        <f>'Statistical Calculation'!AJ41</f>
        <v>#N/A</v>
      </c>
      <c r="AL55" s="48" t="e">
        <f>'Statistical Calculation'!AK41</f>
        <v>#N/A</v>
      </c>
      <c r="AM55" s="48" t="e">
        <f>'Statistical Calculation'!AL41</f>
        <v>#N/A</v>
      </c>
      <c r="AN55" s="48" t="e">
        <f>'Statistical Calculation'!AM41</f>
        <v>#N/A</v>
      </c>
      <c r="AO55" s="48" t="e">
        <f>'Statistical Calculation'!AN41</f>
        <v>#N/A</v>
      </c>
      <c r="AP55" s="48" t="e">
        <f>'Statistical Calculation'!AO41</f>
        <v>#N/A</v>
      </c>
      <c r="AQ55" s="48" t="e">
        <f>'Statistical Calculation'!AP41</f>
        <v>#N/A</v>
      </c>
      <c r="AR55" s="48" t="e">
        <f>'Statistical Calculation'!AQ41</f>
        <v>#N/A</v>
      </c>
      <c r="AS55" s="48" t="e">
        <f>'Statistical Calculation'!AR41</f>
        <v>#N/A</v>
      </c>
      <c r="AT55" s="48" t="e">
        <f>'Statistical Calculation'!AS41</f>
        <v>#N/A</v>
      </c>
      <c r="AU55" s="48" t="e">
        <f>'Statistical Calculation'!AT41</f>
        <v>#N/A</v>
      </c>
      <c r="AV55" s="48" t="e">
        <f>'Statistical Calculation'!AU41</f>
        <v>#N/A</v>
      </c>
      <c r="AW55" s="48" t="e">
        <f>'Statistical Calculation'!AV41</f>
        <v>#N/A</v>
      </c>
      <c r="AX55" s="48" t="e">
        <f>'Statistical Calculation'!AW41</f>
        <v>#N/A</v>
      </c>
      <c r="AY55" s="48" t="e">
        <f>'Statistical Calculation'!AX41</f>
        <v>#N/A</v>
      </c>
      <c r="AZ55" s="48" t="e">
        <f>'Statistical Calculation'!AY41</f>
        <v>#N/A</v>
      </c>
      <c r="BA55" s="48" t="e">
        <f>'Statistical Calculation'!AZ41</f>
        <v>#N/A</v>
      </c>
      <c r="BB55" s="48" t="e">
        <f>'Statistical Calculation'!BA41</f>
        <v>#N/A</v>
      </c>
      <c r="BC55" s="48" t="e">
        <f>'Statistical Calculation'!BB41</f>
        <v>#N/A</v>
      </c>
      <c r="BD55" s="83"/>
    </row>
    <row r="56" spans="2:56" s="71" customFormat="1" ht="12.75">
      <c r="B56" s="97" t="s">
        <v>70</v>
      </c>
      <c r="C56" s="48" t="e">
        <f>'Statistical Calculation'!B42</f>
        <v>#N/A</v>
      </c>
      <c r="D56" s="48">
        <f>'Statistical Calculation'!C42</f>
        <v>68.42867232835212</v>
      </c>
      <c r="E56" s="48">
        <f>'Statistical Calculation'!D42</f>
        <v>66.68418594452946</v>
      </c>
      <c r="F56" s="48">
        <f>'Statistical Calculation'!E42</f>
        <v>77.20589759989632</v>
      </c>
      <c r="G56" s="48">
        <f>'Statistical Calculation'!F42</f>
        <v>72.58206571949097</v>
      </c>
      <c r="H56" s="48">
        <f>'Statistical Calculation'!G42</f>
        <v>66.33317281471652</v>
      </c>
      <c r="I56" s="48">
        <f>'Statistical Calculation'!H42</f>
        <v>46.51958971200438</v>
      </c>
      <c r="J56" s="48">
        <f>'Statistical Calculation'!I42</f>
        <v>51.60771119613678</v>
      </c>
      <c r="K56" s="48">
        <f>'Statistical Calculation'!J42</f>
        <v>46.20407532481801</v>
      </c>
      <c r="L56" s="48">
        <f>'Statistical Calculation'!K42</f>
        <v>40.62802794333949</v>
      </c>
      <c r="M56" s="48">
        <f>'Statistical Calculation'!L42</f>
        <v>37.24804415519739</v>
      </c>
      <c r="N56" s="48">
        <f>'Statistical Calculation'!M42</f>
        <v>31.703966420686346</v>
      </c>
      <c r="O56" s="48">
        <f>'Statistical Calculation'!N42</f>
        <v>31.39587021227303</v>
      </c>
      <c r="P56" s="48">
        <f>'Statistical Calculation'!O42</f>
        <v>32.43700016692883</v>
      </c>
      <c r="Q56" s="48">
        <f>'Statistical Calculation'!P42</f>
        <v>34.2607842536017</v>
      </c>
      <c r="R56" s="48">
        <f>'Statistical Calculation'!Q42</f>
        <v>31.014476866659493</v>
      </c>
      <c r="S56" s="48">
        <f>'Statistical Calculation'!R42</f>
        <v>29.44684944330279</v>
      </c>
      <c r="T56" s="48">
        <f>'Statistical Calculation'!S42</f>
        <v>25.896648760108434</v>
      </c>
      <c r="U56" s="48">
        <f>'Statistical Calculation'!T42</f>
        <v>25.17549972911952</v>
      </c>
      <c r="V56" s="48">
        <f>'Statistical Calculation'!U42</f>
        <v>25.519109690786642</v>
      </c>
      <c r="W56" s="48">
        <f>'Statistical Calculation'!V42</f>
        <v>25.857214640876272</v>
      </c>
      <c r="X56" s="48">
        <f>'Statistical Calculation'!W42</f>
        <v>26.3290960004732</v>
      </c>
      <c r="Y56" s="48">
        <f>'Statistical Calculation'!X42</f>
        <v>26.784977117053778</v>
      </c>
      <c r="Z56" s="48">
        <f>'Statistical Calculation'!Y42</f>
        <v>27.15304053565065</v>
      </c>
      <c r="AA56" s="48">
        <f>'Statistical Calculation'!Z42</f>
        <v>26.69826774519621</v>
      </c>
      <c r="AB56" s="48">
        <f>'Statistical Calculation'!AA42</f>
        <v>26.643627749041322</v>
      </c>
      <c r="AC56" s="48">
        <f>'Statistical Calculation'!AB42</f>
        <v>26</v>
      </c>
      <c r="AD56" s="48" t="e">
        <f>'Statistical Calculation'!AC42</f>
        <v>#N/A</v>
      </c>
      <c r="AE56" s="48" t="e">
        <f>'Statistical Calculation'!AD42</f>
        <v>#N/A</v>
      </c>
      <c r="AF56" s="48" t="e">
        <f>'Statistical Calculation'!AE42</f>
        <v>#N/A</v>
      </c>
      <c r="AG56" s="48" t="e">
        <f>'Statistical Calculation'!AF42</f>
        <v>#N/A</v>
      </c>
      <c r="AH56" s="48" t="e">
        <f>'Statistical Calculation'!AG42</f>
        <v>#N/A</v>
      </c>
      <c r="AI56" s="48" t="e">
        <f>'Statistical Calculation'!AH42</f>
        <v>#N/A</v>
      </c>
      <c r="AJ56" s="48" t="e">
        <f>'Statistical Calculation'!AI42</f>
        <v>#N/A</v>
      </c>
      <c r="AK56" s="48" t="e">
        <f>'Statistical Calculation'!AJ42</f>
        <v>#N/A</v>
      </c>
      <c r="AL56" s="48" t="e">
        <f>'Statistical Calculation'!AK42</f>
        <v>#N/A</v>
      </c>
      <c r="AM56" s="48" t="e">
        <f>'Statistical Calculation'!AL42</f>
        <v>#N/A</v>
      </c>
      <c r="AN56" s="48" t="e">
        <f>'Statistical Calculation'!AM42</f>
        <v>#N/A</v>
      </c>
      <c r="AO56" s="48" t="e">
        <f>'Statistical Calculation'!AN42</f>
        <v>#N/A</v>
      </c>
      <c r="AP56" s="48" t="e">
        <f>'Statistical Calculation'!AO42</f>
        <v>#N/A</v>
      </c>
      <c r="AQ56" s="48" t="e">
        <f>'Statistical Calculation'!AP42</f>
        <v>#N/A</v>
      </c>
      <c r="AR56" s="48" t="e">
        <f>'Statistical Calculation'!AQ42</f>
        <v>#N/A</v>
      </c>
      <c r="AS56" s="48" t="e">
        <f>'Statistical Calculation'!AR42</f>
        <v>#N/A</v>
      </c>
      <c r="AT56" s="48" t="e">
        <f>'Statistical Calculation'!AS42</f>
        <v>#N/A</v>
      </c>
      <c r="AU56" s="48" t="e">
        <f>'Statistical Calculation'!AT42</f>
        <v>#N/A</v>
      </c>
      <c r="AV56" s="48" t="e">
        <f>'Statistical Calculation'!AU42</f>
        <v>#N/A</v>
      </c>
      <c r="AW56" s="48" t="e">
        <f>'Statistical Calculation'!AV42</f>
        <v>#N/A</v>
      </c>
      <c r="AX56" s="48" t="e">
        <f>'Statistical Calculation'!AW42</f>
        <v>#N/A</v>
      </c>
      <c r="AY56" s="48" t="e">
        <f>'Statistical Calculation'!AX42</f>
        <v>#N/A</v>
      </c>
      <c r="AZ56" s="48" t="e">
        <f>'Statistical Calculation'!AY42</f>
        <v>#N/A</v>
      </c>
      <c r="BA56" s="48" t="e">
        <f>'Statistical Calculation'!AZ42</f>
        <v>#N/A</v>
      </c>
      <c r="BB56" s="48" t="e">
        <f>'Statistical Calculation'!BA42</f>
        <v>#N/A</v>
      </c>
      <c r="BC56" s="48" t="e">
        <f>'Statistical Calculation'!BB32</f>
        <v>#N/A</v>
      </c>
      <c r="BD56" s="83"/>
    </row>
    <row r="57" spans="2:56" ht="12.75">
      <c r="B57" s="88"/>
      <c r="C57" s="24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25"/>
    </row>
    <row r="58" spans="2:56" ht="12.75">
      <c r="B58" s="89" t="s">
        <v>73</v>
      </c>
      <c r="C58" s="48">
        <f>IF(ISBLANK('Project Data'!$E$19),#N/A,('Project Data'!$E$19))</f>
        <v>21</v>
      </c>
      <c r="D58" s="48">
        <f>IF(ISBLANK('Project Data'!$E$19),#N/A,('Project Data'!$E$19))</f>
        <v>21</v>
      </c>
      <c r="E58" s="48">
        <f>IF(ISBLANK('Project Data'!$E$19),#N/A,('Project Data'!$E$19))</f>
        <v>21</v>
      </c>
      <c r="F58" s="48">
        <f>IF(ISBLANK('Project Data'!$E$19),#N/A,('Project Data'!$E$19))</f>
        <v>21</v>
      </c>
      <c r="G58" s="48">
        <f>IF(ISBLANK('Project Data'!$E$19),#N/A,('Project Data'!$E$19))</f>
        <v>21</v>
      </c>
      <c r="H58" s="48">
        <f>IF(ISBLANK('Project Data'!$E$19),#N/A,('Project Data'!$E$19))</f>
        <v>21</v>
      </c>
      <c r="I58" s="48">
        <f>IF(ISBLANK('Project Data'!$E$19),#N/A,('Project Data'!$E$19))</f>
        <v>21</v>
      </c>
      <c r="J58" s="48">
        <f>IF(ISBLANK('Project Data'!$E$19),#N/A,('Project Data'!$E$19))</f>
        <v>21</v>
      </c>
      <c r="K58" s="48">
        <f>IF(ISBLANK('Project Data'!$E$19),#N/A,('Project Data'!$E$19))</f>
        <v>21</v>
      </c>
      <c r="L58" s="48">
        <f>IF(ISBLANK('Project Data'!$E$19),#N/A,('Project Data'!$E$19))</f>
        <v>21</v>
      </c>
      <c r="M58" s="48">
        <f>IF(ISBLANK('Project Data'!$E$19),#N/A,('Project Data'!$E$19))</f>
        <v>21</v>
      </c>
      <c r="N58" s="48">
        <f>IF(ISBLANK('Project Data'!$E$19),#N/A,('Project Data'!$E$19))</f>
        <v>21</v>
      </c>
      <c r="O58" s="48">
        <f>IF(ISBLANK('Project Data'!$E$19),#N/A,('Project Data'!$E$19))</f>
        <v>21</v>
      </c>
      <c r="P58" s="48">
        <f>IF(ISBLANK('Project Data'!$E$19),#N/A,('Project Data'!$E$19))</f>
        <v>21</v>
      </c>
      <c r="Q58" s="48">
        <f>IF(ISBLANK('Project Data'!$E$19),#N/A,('Project Data'!$E$19))</f>
        <v>21</v>
      </c>
      <c r="R58" s="48">
        <f>IF(ISBLANK('Project Data'!$E$19),#N/A,('Project Data'!$E$19))</f>
        <v>21</v>
      </c>
      <c r="S58" s="48">
        <f>IF(ISBLANK('Project Data'!$E$19),#N/A,('Project Data'!$E$19))</f>
        <v>21</v>
      </c>
      <c r="T58" s="48">
        <f>IF(ISBLANK('Project Data'!$E$19),#N/A,('Project Data'!$E$19))</f>
        <v>21</v>
      </c>
      <c r="U58" s="48">
        <f>IF(ISBLANK('Project Data'!$E$19),#N/A,('Project Data'!$E$19))</f>
        <v>21</v>
      </c>
      <c r="V58" s="48">
        <f>IF(ISBLANK('Project Data'!$E$19),#N/A,('Project Data'!$E$19))</f>
        <v>21</v>
      </c>
      <c r="W58" s="48">
        <f>IF(ISBLANK('Project Data'!$E$19),#N/A,('Project Data'!$E$19))</f>
        <v>21</v>
      </c>
      <c r="X58" s="48">
        <f>IF(ISBLANK('Project Data'!$E$19),#N/A,('Project Data'!$E$19))</f>
        <v>21</v>
      </c>
      <c r="Y58" s="48">
        <f>IF(ISBLANK('Project Data'!$E$19),#N/A,('Project Data'!$E$19))</f>
        <v>21</v>
      </c>
      <c r="Z58" s="48">
        <f>IF(ISBLANK('Project Data'!$E$19),#N/A,('Project Data'!$E$19))</f>
        <v>21</v>
      </c>
      <c r="AA58" s="48">
        <f>IF(ISBLANK('Project Data'!$E$19),#N/A,('Project Data'!$E$19))</f>
        <v>21</v>
      </c>
      <c r="AB58" s="48">
        <f>IF(ISBLANK('Project Data'!$E$19),#N/A,('Project Data'!$E$19))</f>
        <v>21</v>
      </c>
      <c r="AC58" s="48">
        <f>IF(ISBLANK('Project Data'!$E$19),#N/A,('Project Data'!$E$19))</f>
        <v>21</v>
      </c>
      <c r="AD58" s="48">
        <f>IF(ISBLANK('Project Data'!$E$19),#N/A,('Project Data'!$E$19))</f>
        <v>21</v>
      </c>
      <c r="AE58" s="48">
        <f>IF(ISBLANK('Project Data'!$E$19),#N/A,('Project Data'!$E$19))</f>
        <v>21</v>
      </c>
      <c r="AF58" s="48">
        <f>IF(ISBLANK('Project Data'!$E$19),#N/A,('Project Data'!$E$19))</f>
        <v>21</v>
      </c>
      <c r="AG58" s="48">
        <f>IF(ISBLANK('Project Data'!$E$19),#N/A,('Project Data'!$E$19))</f>
        <v>21</v>
      </c>
      <c r="AH58" s="48">
        <f>IF(ISBLANK('Project Data'!$E$19),#N/A,('Project Data'!$E$19))</f>
        <v>21</v>
      </c>
      <c r="AI58" s="48">
        <f>IF(ISBLANK('Project Data'!$E$19),#N/A,('Project Data'!$E$19))</f>
        <v>21</v>
      </c>
      <c r="AJ58" s="48">
        <f>IF(ISBLANK('Project Data'!$E$19),#N/A,('Project Data'!$E$19))</f>
        <v>21</v>
      </c>
      <c r="AK58" s="48">
        <f>IF(ISBLANK('Project Data'!$E$19),#N/A,('Project Data'!$E$19))</f>
        <v>21</v>
      </c>
      <c r="AL58" s="48">
        <f>IF(ISBLANK('Project Data'!$E$19),#N/A,('Project Data'!$E$19))</f>
        <v>21</v>
      </c>
      <c r="AM58" s="48">
        <f>IF(ISBLANK('Project Data'!$E$19),#N/A,('Project Data'!$E$19))</f>
        <v>21</v>
      </c>
      <c r="AN58" s="48">
        <f>IF(ISBLANK('Project Data'!$E$19),#N/A,('Project Data'!$E$19))</f>
        <v>21</v>
      </c>
      <c r="AO58" s="48">
        <f>IF(ISBLANK('Project Data'!$E$19),#N/A,('Project Data'!$E$19))</f>
        <v>21</v>
      </c>
      <c r="AP58" s="48">
        <f>IF(ISBLANK('Project Data'!$E$19),#N/A,('Project Data'!$E$19))</f>
        <v>21</v>
      </c>
      <c r="AQ58" s="48">
        <f>IF(ISBLANK('Project Data'!$E$19),#N/A,('Project Data'!$E$19))</f>
        <v>21</v>
      </c>
      <c r="AR58" s="48">
        <f>IF(ISBLANK('Project Data'!$E$19),#N/A,('Project Data'!$E$19))</f>
        <v>21</v>
      </c>
      <c r="AS58" s="48">
        <f>IF(ISBLANK('Project Data'!$E$19),#N/A,('Project Data'!$E$19))</f>
        <v>21</v>
      </c>
      <c r="AT58" s="48">
        <f>IF(ISBLANK('Project Data'!$E$19),#N/A,('Project Data'!$E$19))</f>
        <v>21</v>
      </c>
      <c r="AU58" s="48">
        <f>IF(ISBLANK('Project Data'!$E$19),#N/A,('Project Data'!$E$19))</f>
        <v>21</v>
      </c>
      <c r="AV58" s="48">
        <f>IF(ISBLANK('Project Data'!$E$19),#N/A,('Project Data'!$E$19))</f>
        <v>21</v>
      </c>
      <c r="AW58" s="48">
        <f>IF(ISBLANK('Project Data'!$E$19),#N/A,('Project Data'!$E$19))</f>
        <v>21</v>
      </c>
      <c r="AX58" s="48">
        <f>IF(ISBLANK('Project Data'!$E$19),#N/A,('Project Data'!$E$19))</f>
        <v>21</v>
      </c>
      <c r="AY58" s="48">
        <f>IF(ISBLANK('Project Data'!$E$19),#N/A,('Project Data'!$E$19))</f>
        <v>21</v>
      </c>
      <c r="AZ58" s="48">
        <f>IF(ISBLANK('Project Data'!$E$19),#N/A,('Project Data'!$E$19))</f>
        <v>21</v>
      </c>
      <c r="BA58" s="48">
        <f>IF(ISBLANK('Project Data'!$E$19),#N/A,('Project Data'!$E$19))</f>
        <v>21</v>
      </c>
      <c r="BB58" s="48">
        <f>IF(ISBLANK('Project Data'!$E$19),#N/A,('Project Data'!$E$19))</f>
        <v>21</v>
      </c>
      <c r="BC58" s="48">
        <f>IF(ISBLANK('Project Data'!$E$19),#N/A,('Project Data'!$E$19))</f>
        <v>21</v>
      </c>
      <c r="BD58" s="25"/>
    </row>
    <row r="59" spans="2:56" s="69" customFormat="1" ht="12.75">
      <c r="B59" s="89" t="s">
        <v>51</v>
      </c>
      <c r="C59" s="48">
        <f>'Project Data'!$E$28</f>
        <v>26</v>
      </c>
      <c r="D59" s="48">
        <f>'Project Data'!$E$28</f>
        <v>26</v>
      </c>
      <c r="E59" s="48">
        <f>'Project Data'!$E$28</f>
        <v>26</v>
      </c>
      <c r="F59" s="48">
        <f>'Project Data'!$E$28</f>
        <v>26</v>
      </c>
      <c r="G59" s="48">
        <f>'Project Data'!$E$28</f>
        <v>26</v>
      </c>
      <c r="H59" s="48">
        <f>'Project Data'!$E$28</f>
        <v>26</v>
      </c>
      <c r="I59" s="48">
        <f>'Project Data'!$E$28</f>
        <v>26</v>
      </c>
      <c r="J59" s="48">
        <f>'Project Data'!$E$28</f>
        <v>26</v>
      </c>
      <c r="K59" s="48">
        <f>'Project Data'!$E$28</f>
        <v>26</v>
      </c>
      <c r="L59" s="48">
        <f>'Project Data'!$E$28</f>
        <v>26</v>
      </c>
      <c r="M59" s="48">
        <f>'Project Data'!$E$28</f>
        <v>26</v>
      </c>
      <c r="N59" s="48">
        <f>'Project Data'!$E$28</f>
        <v>26</v>
      </c>
      <c r="O59" s="48">
        <f>'Project Data'!$E$28</f>
        <v>26</v>
      </c>
      <c r="P59" s="48">
        <f>'Project Data'!$E$28</f>
        <v>26</v>
      </c>
      <c r="Q59" s="48">
        <f>'Project Data'!$E$28</f>
        <v>26</v>
      </c>
      <c r="R59" s="48">
        <f>'Project Data'!$E$28</f>
        <v>26</v>
      </c>
      <c r="S59" s="48">
        <f>'Project Data'!$E$28</f>
        <v>26</v>
      </c>
      <c r="T59" s="48">
        <f>'Project Data'!$E$28</f>
        <v>26</v>
      </c>
      <c r="U59" s="48">
        <f>'Project Data'!$E$28</f>
        <v>26</v>
      </c>
      <c r="V59" s="48">
        <f>'Project Data'!$E$28</f>
        <v>26</v>
      </c>
      <c r="W59" s="48">
        <f>'Project Data'!$E$28</f>
        <v>26</v>
      </c>
      <c r="X59" s="48">
        <f>'Project Data'!$E$28</f>
        <v>26</v>
      </c>
      <c r="Y59" s="48">
        <f>'Project Data'!$E$28</f>
        <v>26</v>
      </c>
      <c r="Z59" s="48">
        <f>'Project Data'!$E$28</f>
        <v>26</v>
      </c>
      <c r="AA59" s="48">
        <f>'Project Data'!$E$28</f>
        <v>26</v>
      </c>
      <c r="AB59" s="48">
        <f>'Project Data'!$E$28</f>
        <v>26</v>
      </c>
      <c r="AC59" s="48">
        <f>'Project Data'!$E$28</f>
        <v>26</v>
      </c>
      <c r="AD59" s="48">
        <f>'Project Data'!$E$28</f>
        <v>26</v>
      </c>
      <c r="AE59" s="48">
        <f>'Project Data'!$E$28</f>
        <v>26</v>
      </c>
      <c r="AF59" s="48">
        <f>'Project Data'!$E$28</f>
        <v>26</v>
      </c>
      <c r="AG59" s="48">
        <f>'Project Data'!$E$28</f>
        <v>26</v>
      </c>
      <c r="AH59" s="48">
        <f>'Project Data'!$E$28</f>
        <v>26</v>
      </c>
      <c r="AI59" s="48">
        <f>'Project Data'!$E$28</f>
        <v>26</v>
      </c>
      <c r="AJ59" s="48">
        <f>'Project Data'!$E$28</f>
        <v>26</v>
      </c>
      <c r="AK59" s="48">
        <f>'Project Data'!$E$28</f>
        <v>26</v>
      </c>
      <c r="AL59" s="48">
        <f>'Project Data'!$E$28</f>
        <v>26</v>
      </c>
      <c r="AM59" s="48">
        <f>'Project Data'!$E$28</f>
        <v>26</v>
      </c>
      <c r="AN59" s="48">
        <f>'Project Data'!$E$28</f>
        <v>26</v>
      </c>
      <c r="AO59" s="48">
        <f>'Project Data'!$E$28</f>
        <v>26</v>
      </c>
      <c r="AP59" s="48">
        <f>'Project Data'!$E$28</f>
        <v>26</v>
      </c>
      <c r="AQ59" s="48">
        <f>'Project Data'!$E$28</f>
        <v>26</v>
      </c>
      <c r="AR59" s="48">
        <f>'Project Data'!$E$28</f>
        <v>26</v>
      </c>
      <c r="AS59" s="48">
        <f>'Project Data'!$E$28</f>
        <v>26</v>
      </c>
      <c r="AT59" s="48">
        <f>'Project Data'!$E$28</f>
        <v>26</v>
      </c>
      <c r="AU59" s="48">
        <f>'Project Data'!$E$28</f>
        <v>26</v>
      </c>
      <c r="AV59" s="48">
        <f>'Project Data'!$E$28</f>
        <v>26</v>
      </c>
      <c r="AW59" s="48">
        <f>'Project Data'!$E$28</f>
        <v>26</v>
      </c>
      <c r="AX59" s="48">
        <f>'Project Data'!$E$28</f>
        <v>26</v>
      </c>
      <c r="AY59" s="48">
        <f>'Project Data'!$E$28</f>
        <v>26</v>
      </c>
      <c r="AZ59" s="48">
        <f>'Project Data'!$E$28</f>
        <v>26</v>
      </c>
      <c r="BA59" s="48">
        <f>'Project Data'!$E$28</f>
        <v>26</v>
      </c>
      <c r="BB59" s="48">
        <f>'Project Data'!$E$28</f>
        <v>26</v>
      </c>
      <c r="BC59" s="48">
        <f>'Project Data'!$E$28</f>
        <v>26</v>
      </c>
      <c r="BD59" s="84"/>
    </row>
    <row r="60" spans="2:56" ht="12.75">
      <c r="B60" s="5"/>
      <c r="C60" s="24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25"/>
    </row>
    <row r="61" spans="2:56" ht="13.5" thickBot="1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4"/>
    </row>
    <row r="63" ht="15.75">
      <c r="B63" s="18" t="s">
        <v>62</v>
      </c>
    </row>
    <row r="64" ht="15.75">
      <c r="B64" s="18" t="s">
        <v>13</v>
      </c>
    </row>
  </sheetData>
  <sheetProtection/>
  <mergeCells count="3">
    <mergeCell ref="B3:BD3"/>
    <mergeCell ref="B4:BD4"/>
    <mergeCell ref="B5:BD5"/>
  </mergeCells>
  <conditionalFormatting sqref="C51:BC52 C54:BC56 C58:BC59">
    <cfRule type="expression" priority="1" dxfId="1" stopIfTrue="1">
      <formula>ISNA(C51)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3:BD64"/>
  <sheetViews>
    <sheetView zoomScale="75" zoomScaleNormal="75" zoomScalePageLayoutView="0" workbookViewId="0" topLeftCell="A22">
      <selection activeCell="A1" sqref="A1"/>
    </sheetView>
  </sheetViews>
  <sheetFormatPr defaultColWidth="9.140625" defaultRowHeight="12.75"/>
  <cols>
    <col min="1" max="1" width="3.8515625" style="0" customWidth="1"/>
    <col min="2" max="2" width="23.421875" style="0" bestFit="1" customWidth="1"/>
    <col min="3" max="37" width="9.7109375" style="0" bestFit="1" customWidth="1"/>
    <col min="38" max="55" width="9.140625" style="0" hidden="1" customWidth="1"/>
    <col min="56" max="56" width="9.140625" style="0" customWidth="1" collapsed="1"/>
  </cols>
  <sheetData>
    <row r="2" ht="13.5" thickBot="1"/>
    <row r="3" spans="2:56" ht="20.25">
      <c r="B3" s="136" t="str">
        <f>'Project Data'!$C$9</f>
        <v>REAL DATA EXAMPLE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8"/>
    </row>
    <row r="4" spans="2:56" ht="20.25">
      <c r="B4" s="139" t="str">
        <f>CONCATENATE("Final Duration Prediction Using Statistical Methods ",('Project Data'!$C$10),('Project Data'!$C$11)," as at")</f>
        <v>Final Duration Prediction Using Statistical Methods  as at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1"/>
    </row>
    <row r="5" spans="2:56" ht="15.75">
      <c r="B5" s="142">
        <f>'Project Data'!$C$13</f>
        <v>0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4"/>
    </row>
    <row r="6" spans="2:56" ht="12.75"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25"/>
    </row>
    <row r="7" spans="2:56" ht="12.75"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25"/>
    </row>
    <row r="8" spans="2:56" ht="12.75"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25"/>
    </row>
    <row r="9" spans="2:56" ht="12.75"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25"/>
    </row>
    <row r="10" spans="2:56" ht="12.75"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25"/>
    </row>
    <row r="11" spans="2:56" ht="12.75"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25"/>
    </row>
    <row r="12" spans="2:56" ht="12.75"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25"/>
    </row>
    <row r="13" spans="2:56" ht="12.75"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25"/>
    </row>
    <row r="14" spans="2:56" ht="12.75"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25"/>
    </row>
    <row r="15" spans="2:56" ht="12.75"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25"/>
    </row>
    <row r="16" spans="2:56" ht="12.75"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25"/>
    </row>
    <row r="17" spans="2:56" ht="12.75"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25"/>
    </row>
    <row r="18" spans="2:56" ht="12.75">
      <c r="B18" s="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25"/>
    </row>
    <row r="19" spans="2:56" ht="12.75">
      <c r="B19" s="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25"/>
    </row>
    <row r="20" spans="2:56" ht="12.75">
      <c r="B20" s="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25"/>
    </row>
    <row r="21" spans="2:56" ht="12.75">
      <c r="B21" s="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25"/>
    </row>
    <row r="22" spans="2:56" ht="12.75">
      <c r="B22" s="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25"/>
    </row>
    <row r="23" spans="2:56" ht="12.75">
      <c r="B23" s="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25"/>
    </row>
    <row r="24" spans="2:56" ht="12.75">
      <c r="B24" s="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25"/>
    </row>
    <row r="25" spans="2:56" ht="12.75">
      <c r="B25" s="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25"/>
    </row>
    <row r="26" spans="2:56" ht="12.75">
      <c r="B26" s="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25"/>
    </row>
    <row r="27" spans="2:56" ht="12.75">
      <c r="B27" s="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25"/>
    </row>
    <row r="28" spans="2:56" ht="12.75">
      <c r="B28" s="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25"/>
    </row>
    <row r="29" spans="2:56" ht="12.75">
      <c r="B29" s="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25"/>
    </row>
    <row r="30" spans="2:56" ht="12.75">
      <c r="B30" s="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5"/>
    </row>
    <row r="31" spans="2:56" ht="12.75">
      <c r="B31" s="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25"/>
    </row>
    <row r="32" spans="2:56" ht="12.75">
      <c r="B32" s="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25"/>
    </row>
    <row r="33" spans="2:56" ht="12.75">
      <c r="B33" s="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25"/>
    </row>
    <row r="34" spans="2:56" ht="12.75">
      <c r="B34" s="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25"/>
    </row>
    <row r="35" spans="2:56" ht="12.75">
      <c r="B35" s="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25"/>
    </row>
    <row r="36" spans="2:56" ht="12.75">
      <c r="B36" s="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25"/>
    </row>
    <row r="37" spans="2:56" ht="12.75">
      <c r="B37" s="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25"/>
    </row>
    <row r="38" spans="2:56" ht="12.75">
      <c r="B38" s="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25"/>
    </row>
    <row r="39" spans="2:56" ht="12.75">
      <c r="B39" s="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25"/>
    </row>
    <row r="40" spans="2:56" ht="12.75">
      <c r="B40" s="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25"/>
    </row>
    <row r="41" spans="2:56" ht="12.75">
      <c r="B41" s="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25"/>
    </row>
    <row r="42" spans="2:56" ht="12.75">
      <c r="B42" s="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25"/>
    </row>
    <row r="43" spans="2:56" ht="12.75">
      <c r="B43" s="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25"/>
    </row>
    <row r="44" spans="2:56" ht="12.75">
      <c r="B44" s="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25"/>
    </row>
    <row r="45" spans="2:56" ht="12.75">
      <c r="B45" s="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25"/>
    </row>
    <row r="46" spans="2:56" ht="12.75">
      <c r="B46" s="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25"/>
    </row>
    <row r="47" spans="2:56" ht="12.75">
      <c r="B47" s="1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25"/>
    </row>
    <row r="48" spans="2:56" ht="12.75">
      <c r="B48" s="111" t="s">
        <v>85</v>
      </c>
      <c r="C48" s="113">
        <f>'Project Data'!$E$18</f>
        <v>38662</v>
      </c>
      <c r="D48" s="118" t="b">
        <f>IF('Project Data'!$E$5="W",C48+7,IF('Project Data'!$E$5="M",DATE(YEAR(C48),MONTH(C48)+2,0)))</f>
        <v>0</v>
      </c>
      <c r="E48" s="118" t="b">
        <f>IF('Project Data'!$E$5="W",D48+7,IF('Project Data'!$E$5="M",DATE(YEAR(D48),MONTH(D48)+2,0)))</f>
        <v>0</v>
      </c>
      <c r="F48" s="118" t="b">
        <f>IF('Project Data'!$E$5="W",E48+7,IF('Project Data'!$E$5="M",DATE(YEAR(E48),MONTH(E48)+2,0)))</f>
        <v>0</v>
      </c>
      <c r="G48" s="118" t="b">
        <f>IF('Project Data'!$E$5="W",F48+7,IF('Project Data'!$E$5="M",DATE(YEAR(F48),MONTH(F48)+2,0)))</f>
        <v>0</v>
      </c>
      <c r="H48" s="118" t="b">
        <f>IF('Project Data'!$E$5="W",G48+7,IF('Project Data'!$E$5="M",DATE(YEAR(G48),MONTH(G48)+2,0)))</f>
        <v>0</v>
      </c>
      <c r="I48" s="118" t="b">
        <f>IF('Project Data'!$E$5="W",H48+7,IF('Project Data'!$E$5="M",DATE(YEAR(H48),MONTH(H48)+2,0)))</f>
        <v>0</v>
      </c>
      <c r="J48" s="118" t="b">
        <f>IF('Project Data'!$E$5="W",I48+7,IF('Project Data'!$E$5="M",DATE(YEAR(I48),MONTH(I48)+2,0)))</f>
        <v>0</v>
      </c>
      <c r="K48" s="118" t="b">
        <f>IF('Project Data'!$E$5="W",J48+7,IF('Project Data'!$E$5="M",DATE(YEAR(J48),MONTH(J48)+2,0)))</f>
        <v>0</v>
      </c>
      <c r="L48" s="118" t="b">
        <f>IF('Project Data'!$E$5="W",K48+7,IF('Project Data'!$E$5="M",DATE(YEAR(K48),MONTH(K48)+2,0)))</f>
        <v>0</v>
      </c>
      <c r="M48" s="118" t="b">
        <f>IF('Project Data'!$E$5="W",L48+7,IF('Project Data'!$E$5="M",DATE(YEAR(L48),MONTH(L48)+2,0)))</f>
        <v>0</v>
      </c>
      <c r="N48" s="118" t="b">
        <f>IF('Project Data'!$E$5="W",M48+7,IF('Project Data'!$E$5="M",DATE(YEAR(M48),MONTH(M48)+2,0)))</f>
        <v>0</v>
      </c>
      <c r="O48" s="118" t="b">
        <f>IF('Project Data'!$E$5="W",N48+7,IF('Project Data'!$E$5="M",DATE(YEAR(N48),MONTH(N48)+2,0)))</f>
        <v>0</v>
      </c>
      <c r="P48" s="118" t="b">
        <f>IF('Project Data'!$E$5="W",O48+7,IF('Project Data'!$E$5="M",DATE(YEAR(O48),MONTH(O48)+2,0)))</f>
        <v>0</v>
      </c>
      <c r="Q48" s="118" t="b">
        <f>IF('Project Data'!$E$5="W",P48+7,IF('Project Data'!$E$5="M",DATE(YEAR(P48),MONTH(P48)+2,0)))</f>
        <v>0</v>
      </c>
      <c r="R48" s="118" t="b">
        <f>IF('Project Data'!$E$5="W",Q48+7,IF('Project Data'!$E$5="M",DATE(YEAR(Q48),MONTH(Q48)+2,0)))</f>
        <v>0</v>
      </c>
      <c r="S48" s="118" t="b">
        <f>IF('Project Data'!$E$5="W",R48+7,IF('Project Data'!$E$5="M",DATE(YEAR(R48),MONTH(R48)+2,0)))</f>
        <v>0</v>
      </c>
      <c r="T48" s="118" t="b">
        <f>IF('Project Data'!$E$5="W",S48+7,IF('Project Data'!$E$5="M",DATE(YEAR(S48),MONTH(S48)+2,0)))</f>
        <v>0</v>
      </c>
      <c r="U48" s="118" t="b">
        <f>IF('Project Data'!$E$5="W",T48+7,IF('Project Data'!$E$5="M",DATE(YEAR(T48),MONTH(T48)+2,0)))</f>
        <v>0</v>
      </c>
      <c r="V48" s="118" t="b">
        <f>IF('Project Data'!$E$5="W",U48+7,IF('Project Data'!$E$5="M",DATE(YEAR(U48),MONTH(U48)+2,0)))</f>
        <v>0</v>
      </c>
      <c r="W48" s="118" t="b">
        <f>IF('Project Data'!$E$5="W",V48+7,IF('Project Data'!$E$5="M",DATE(YEAR(V48),MONTH(V48)+2,0)))</f>
        <v>0</v>
      </c>
      <c r="X48" s="118" t="b">
        <f>IF('Project Data'!$E$5="W",W48+7,IF('Project Data'!$E$5="M",DATE(YEAR(W48),MONTH(W48)+2,0)))</f>
        <v>0</v>
      </c>
      <c r="Y48" s="118" t="b">
        <f>IF('Project Data'!$E$5="W",X48+7,IF('Project Data'!$E$5="M",DATE(YEAR(X48),MONTH(X48)+2,0)))</f>
        <v>0</v>
      </c>
      <c r="Z48" s="118" t="b">
        <f>IF('Project Data'!$E$5="W",Y48+7,IF('Project Data'!$E$5="M",DATE(YEAR(Y48),MONTH(Y48)+2,0)))</f>
        <v>0</v>
      </c>
      <c r="AA48" s="118" t="b">
        <f>IF('Project Data'!$E$5="W",Z48+7,IF('Project Data'!$E$5="M",DATE(YEAR(Z48),MONTH(Z48)+2,0)))</f>
        <v>0</v>
      </c>
      <c r="AB48" s="118" t="b">
        <f>IF('Project Data'!$E$5="W",AA48+7,IF('Project Data'!$E$5="M",DATE(YEAR(AA48),MONTH(AA48)+2,0)))</f>
        <v>0</v>
      </c>
      <c r="AC48" s="118" t="b">
        <f>IF('Project Data'!$E$5="W",AB48+7,IF('Project Data'!$E$5="M",DATE(YEAR(AB48),MONTH(AB48)+2,0)))</f>
        <v>0</v>
      </c>
      <c r="AD48" s="118" t="b">
        <f>IF('Project Data'!$E$5="W",AC48+7,IF('Project Data'!$E$5="M",DATE(YEAR(AC48),MONTH(AC48)+2,0)))</f>
        <v>0</v>
      </c>
      <c r="AE48" s="118" t="b">
        <f>IF('Project Data'!$E$5="W",AD48+7,IF('Project Data'!$E$5="M",DATE(YEAR(AD48),MONTH(AD48)+2,0)))</f>
        <v>0</v>
      </c>
      <c r="AF48" s="118" t="b">
        <f>IF('Project Data'!$E$5="W",AE48+7,IF('Project Data'!$E$5="M",DATE(YEAR(AE48),MONTH(AE48)+2,0)))</f>
        <v>0</v>
      </c>
      <c r="AG48" s="118" t="b">
        <f>IF('Project Data'!$E$5="W",AF48+7,IF('Project Data'!$E$5="M",DATE(YEAR(AF48),MONTH(AF48)+2,0)))</f>
        <v>0</v>
      </c>
      <c r="AH48" s="118" t="b">
        <f>IF('Project Data'!$E$5="W",AG48+7,IF('Project Data'!$E$5="M",DATE(YEAR(AG48),MONTH(AG48)+2,0)))</f>
        <v>0</v>
      </c>
      <c r="AI48" s="118" t="b">
        <f>IF('Project Data'!$E$5="W",AH48+7,IF('Project Data'!$E$5="M",DATE(YEAR(AH48),MONTH(AH48)+2,0)))</f>
        <v>0</v>
      </c>
      <c r="AJ48" s="118" t="b">
        <f>IF('Project Data'!$E$5="W",AI48+7,IF('Project Data'!$E$5="M",DATE(YEAR(AI48),MONTH(AI48)+2,0)))</f>
        <v>0</v>
      </c>
      <c r="AK48" s="118" t="b">
        <f>IF('Project Data'!$E$5="W",AJ48+7,IF('Project Data'!$E$5="M",DATE(YEAR(AJ48),MONTH(AJ48)+2,0)))</f>
        <v>0</v>
      </c>
      <c r="AL48" s="118" t="b">
        <f>IF('Project Data'!$E$5="W",AK48+7,IF('Project Data'!$E$5="M",DATE(YEAR(AK48),MONTH(AK48)+2,0)))</f>
        <v>0</v>
      </c>
      <c r="AM48" s="118" t="b">
        <f>IF('Project Data'!$E$5="W",AL48+7,IF('Project Data'!$E$5="M",DATE(YEAR(AL48),MONTH(AL48)+2,0)))</f>
        <v>0</v>
      </c>
      <c r="AN48" s="118" t="b">
        <f>IF('Project Data'!$E$5="W",AM48+7,IF('Project Data'!$E$5="M",DATE(YEAR(AM48),MONTH(AM48)+2,0)))</f>
        <v>0</v>
      </c>
      <c r="AO48" s="118" t="b">
        <f>IF('Project Data'!$E$5="W",AN48+7,IF('Project Data'!$E$5="M",DATE(YEAR(AN48),MONTH(AN48)+2,0)))</f>
        <v>0</v>
      </c>
      <c r="AP48" s="118" t="b">
        <f>IF('Project Data'!$E$5="W",AO48+7,IF('Project Data'!$E$5="M",DATE(YEAR(AO48),MONTH(AO48)+2,0)))</f>
        <v>0</v>
      </c>
      <c r="AQ48" s="118" t="b">
        <f>IF('Project Data'!$E$5="W",AP48+7,IF('Project Data'!$E$5="M",DATE(YEAR(AP48),MONTH(AP48)+2,0)))</f>
        <v>0</v>
      </c>
      <c r="AR48" s="118" t="b">
        <f>IF('Project Data'!$E$5="W",AQ48+7,IF('Project Data'!$E$5="M",DATE(YEAR(AQ48),MONTH(AQ48)+2,0)))</f>
        <v>0</v>
      </c>
      <c r="AS48" s="118" t="b">
        <f>IF('Project Data'!$E$5="W",AR48+7,IF('Project Data'!$E$5="M",DATE(YEAR(AR48),MONTH(AR48)+2,0)))</f>
        <v>0</v>
      </c>
      <c r="AT48" s="118" t="b">
        <f>IF('Project Data'!$E$5="W",AS48+7,IF('Project Data'!$E$5="M",DATE(YEAR(AS48),MONTH(AS48)+2,0)))</f>
        <v>0</v>
      </c>
      <c r="AU48" s="118" t="b">
        <f>IF('Project Data'!$E$5="W",AT48+7,IF('Project Data'!$E$5="M",DATE(YEAR(AT48),MONTH(AT48)+2,0)))</f>
        <v>0</v>
      </c>
      <c r="AV48" s="118" t="b">
        <f>IF('Project Data'!$E$5="W",AU48+7,IF('Project Data'!$E$5="M",DATE(YEAR(AU48),MONTH(AU48)+2,0)))</f>
        <v>0</v>
      </c>
      <c r="AW48" s="118" t="b">
        <f>IF('Project Data'!$E$5="W",AV48+7,IF('Project Data'!$E$5="M",DATE(YEAR(AV48),MONTH(AV48)+2,0)))</f>
        <v>0</v>
      </c>
      <c r="AX48" s="118" t="b">
        <f>IF('Project Data'!$E$5="W",AW48+7,IF('Project Data'!$E$5="M",DATE(YEAR(AW48),MONTH(AW48)+2,0)))</f>
        <v>0</v>
      </c>
      <c r="AY48" s="118" t="b">
        <f>IF('Project Data'!$E$5="W",AX48+7,IF('Project Data'!$E$5="M",DATE(YEAR(AX48),MONTH(AX48)+2,0)))</f>
        <v>0</v>
      </c>
      <c r="AZ48" s="118" t="b">
        <f>IF('Project Data'!$E$5="W",AY48+7,IF('Project Data'!$E$5="M",DATE(YEAR(AY48),MONTH(AY48)+2,0)))</f>
        <v>0</v>
      </c>
      <c r="BA48" s="118" t="b">
        <f>IF('Project Data'!$E$5="W",AZ48+7,IF('Project Data'!$E$5="M",DATE(YEAR(AZ48),MONTH(AZ48)+2,0)))</f>
        <v>0</v>
      </c>
      <c r="BB48" s="118" t="b">
        <f>IF('Project Data'!$E$5="W",BA48+7,IF('Project Data'!$E$5="M",DATE(YEAR(BA48),MONTH(BA48)+2,0)))</f>
        <v>0</v>
      </c>
      <c r="BC48" s="118" t="b">
        <f>IF('Project Data'!$E$5="W",BB48+7,IF('Project Data'!$E$5="M",DATE(YEAR(BB48),MONTH(BB48)+2,0)))</f>
        <v>0</v>
      </c>
      <c r="BD48" s="6"/>
    </row>
    <row r="49" spans="2:56" ht="12.75">
      <c r="B49" s="90" t="s">
        <v>15</v>
      </c>
      <c r="C49" s="86">
        <v>0</v>
      </c>
      <c r="D49" s="86">
        <f aca="true" t="shared" si="0" ref="D49:AI49">C49+1</f>
        <v>1</v>
      </c>
      <c r="E49" s="86">
        <f t="shared" si="0"/>
        <v>2</v>
      </c>
      <c r="F49" s="86">
        <f t="shared" si="0"/>
        <v>3</v>
      </c>
      <c r="G49" s="86">
        <f t="shared" si="0"/>
        <v>4</v>
      </c>
      <c r="H49" s="86">
        <f t="shared" si="0"/>
        <v>5</v>
      </c>
      <c r="I49" s="86">
        <f t="shared" si="0"/>
        <v>6</v>
      </c>
      <c r="J49" s="86">
        <f t="shared" si="0"/>
        <v>7</v>
      </c>
      <c r="K49" s="86">
        <f t="shared" si="0"/>
        <v>8</v>
      </c>
      <c r="L49" s="86">
        <f t="shared" si="0"/>
        <v>9</v>
      </c>
      <c r="M49" s="86">
        <f t="shared" si="0"/>
        <v>10</v>
      </c>
      <c r="N49" s="86">
        <f t="shared" si="0"/>
        <v>11</v>
      </c>
      <c r="O49" s="86">
        <f t="shared" si="0"/>
        <v>12</v>
      </c>
      <c r="P49" s="86">
        <f t="shared" si="0"/>
        <v>13</v>
      </c>
      <c r="Q49" s="86">
        <f t="shared" si="0"/>
        <v>14</v>
      </c>
      <c r="R49" s="86">
        <f t="shared" si="0"/>
        <v>15</v>
      </c>
      <c r="S49" s="86">
        <f t="shared" si="0"/>
        <v>16</v>
      </c>
      <c r="T49" s="86">
        <f t="shared" si="0"/>
        <v>17</v>
      </c>
      <c r="U49" s="86">
        <f t="shared" si="0"/>
        <v>18</v>
      </c>
      <c r="V49" s="86">
        <f t="shared" si="0"/>
        <v>19</v>
      </c>
      <c r="W49" s="86">
        <f t="shared" si="0"/>
        <v>20</v>
      </c>
      <c r="X49" s="86">
        <f t="shared" si="0"/>
        <v>21</v>
      </c>
      <c r="Y49" s="86">
        <f t="shared" si="0"/>
        <v>22</v>
      </c>
      <c r="Z49" s="86">
        <f t="shared" si="0"/>
        <v>23</v>
      </c>
      <c r="AA49" s="86">
        <f t="shared" si="0"/>
        <v>24</v>
      </c>
      <c r="AB49" s="86">
        <f t="shared" si="0"/>
        <v>25</v>
      </c>
      <c r="AC49" s="86">
        <f t="shared" si="0"/>
        <v>26</v>
      </c>
      <c r="AD49" s="86">
        <f t="shared" si="0"/>
        <v>27</v>
      </c>
      <c r="AE49" s="86">
        <f t="shared" si="0"/>
        <v>28</v>
      </c>
      <c r="AF49" s="86">
        <f t="shared" si="0"/>
        <v>29</v>
      </c>
      <c r="AG49" s="86">
        <f t="shared" si="0"/>
        <v>30</v>
      </c>
      <c r="AH49" s="86">
        <f t="shared" si="0"/>
        <v>31</v>
      </c>
      <c r="AI49" s="86">
        <f t="shared" si="0"/>
        <v>32</v>
      </c>
      <c r="AJ49" s="86">
        <f aca="true" t="shared" si="1" ref="AJ49:BC49">AI49+1</f>
        <v>33</v>
      </c>
      <c r="AK49" s="86">
        <f t="shared" si="1"/>
        <v>34</v>
      </c>
      <c r="AL49" s="86">
        <f t="shared" si="1"/>
        <v>35</v>
      </c>
      <c r="AM49" s="86">
        <f t="shared" si="1"/>
        <v>36</v>
      </c>
      <c r="AN49" s="86">
        <f t="shared" si="1"/>
        <v>37</v>
      </c>
      <c r="AO49" s="86">
        <f t="shared" si="1"/>
        <v>38</v>
      </c>
      <c r="AP49" s="86">
        <f t="shared" si="1"/>
        <v>39</v>
      </c>
      <c r="AQ49" s="86">
        <f t="shared" si="1"/>
        <v>40</v>
      </c>
      <c r="AR49" s="86">
        <f t="shared" si="1"/>
        <v>41</v>
      </c>
      <c r="AS49" s="86">
        <f t="shared" si="1"/>
        <v>42</v>
      </c>
      <c r="AT49" s="86">
        <f t="shared" si="1"/>
        <v>43</v>
      </c>
      <c r="AU49" s="86">
        <f t="shared" si="1"/>
        <v>44</v>
      </c>
      <c r="AV49" s="86">
        <f t="shared" si="1"/>
        <v>45</v>
      </c>
      <c r="AW49" s="86">
        <f t="shared" si="1"/>
        <v>46</v>
      </c>
      <c r="AX49" s="86">
        <f t="shared" si="1"/>
        <v>47</v>
      </c>
      <c r="AY49" s="86">
        <f t="shared" si="1"/>
        <v>48</v>
      </c>
      <c r="AZ49" s="86">
        <f t="shared" si="1"/>
        <v>49</v>
      </c>
      <c r="BA49" s="86">
        <f t="shared" si="1"/>
        <v>50</v>
      </c>
      <c r="BB49" s="86">
        <f t="shared" si="1"/>
        <v>51</v>
      </c>
      <c r="BC49" s="86">
        <f t="shared" si="1"/>
        <v>52</v>
      </c>
      <c r="BD49" s="25"/>
    </row>
    <row r="50" spans="2:56" ht="12.75">
      <c r="B50" s="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25"/>
    </row>
    <row r="51" spans="2:56" ht="12.75">
      <c r="B51" s="87" t="s">
        <v>67</v>
      </c>
      <c r="C51" s="50">
        <f>'Input Data Sheet'!B13</f>
        <v>0</v>
      </c>
      <c r="D51" s="50">
        <f>'Input Data Sheet'!C13</f>
        <v>0.024324204132514418</v>
      </c>
      <c r="E51" s="50">
        <f>'Input Data Sheet'!D13</f>
        <v>0.0499210711102135</v>
      </c>
      <c r="F51" s="50">
        <f>'Input Data Sheet'!E13</f>
        <v>0.06467665214609251</v>
      </c>
      <c r="G51" s="50">
        <f>'Input Data Sheet'!F13</f>
        <v>0.0895101480203479</v>
      </c>
      <c r="H51" s="50">
        <f>'Input Data Sheet'!G13</f>
        <v>0.11724048852351564</v>
      </c>
      <c r="I51" s="50">
        <f>'Input Data Sheet'!H13</f>
        <v>0.1875145345008332</v>
      </c>
      <c r="J51" s="50">
        <f>'Input Data Sheet'!I13</f>
        <v>0.1960229356901625</v>
      </c>
      <c r="K51" s="50">
        <f>'Input Data Sheet'!J13</f>
        <v>0.24309956426947368</v>
      </c>
      <c r="L51" s="50">
        <f>'Input Data Sheet'!K13</f>
        <v>0.2999748186674968</v>
      </c>
      <c r="M51" s="50">
        <f>'Input Data Sheet'!L13</f>
        <v>0.3487603221511033</v>
      </c>
      <c r="N51" s="50">
        <f>'Input Data Sheet'!M13</f>
        <v>0.3854083667172465</v>
      </c>
      <c r="O51" s="50">
        <f>'Input Data Sheet'!N13</f>
        <v>0.4191201942673238</v>
      </c>
      <c r="P51" s="50">
        <f>'Input Data Sheet'!O13</f>
        <v>0.43924288315776744</v>
      </c>
      <c r="Q51" s="50">
        <f>'Input Data Sheet'!P13</f>
        <v>0.4477572326933574</v>
      </c>
      <c r="R51" s="50">
        <f>'Input Data Sheet'!Q13</f>
        <v>0.5327168958243459</v>
      </c>
      <c r="S51" s="50">
        <f>'Input Data Sheet'!R13</f>
        <v>0.6046352346608437</v>
      </c>
      <c r="T51" s="50">
        <f>'Input Data Sheet'!S13</f>
        <v>0.6971127577014797</v>
      </c>
      <c r="U51" s="50">
        <f>'Input Data Sheet'!T13</f>
        <v>0.7519975821388724</v>
      </c>
      <c r="V51" s="50">
        <f>'Input Data Sheet'!U13</f>
        <v>0.7901145849768001</v>
      </c>
      <c r="W51" s="50">
        <f>'Input Data Sheet'!V13</f>
        <v>0.825576642600413</v>
      </c>
      <c r="X51" s="50">
        <f>'Input Data Sheet'!W13</f>
        <v>0.8528129871093671</v>
      </c>
      <c r="Y51" s="50">
        <f>'Input Data Sheet'!X13</f>
        <v>0.8784582906209024</v>
      </c>
      <c r="Z51" s="50">
        <f>'Input Data Sheet'!Y13</f>
        <v>0.9049001060221907</v>
      </c>
      <c r="AA51" s="50">
        <f>'Input Data Sheet'!Z13</f>
        <v>0.9567051033695115</v>
      </c>
      <c r="AB51" s="50">
        <f>'Input Data Sheet'!AA13</f>
        <v>0.9866233022782449</v>
      </c>
      <c r="AC51" s="50">
        <f>'Input Data Sheet'!AB13</f>
        <v>1</v>
      </c>
      <c r="AD51" s="50" t="e">
        <f>'Input Data Sheet'!AC13</f>
        <v>#N/A</v>
      </c>
      <c r="AE51" s="50" t="e">
        <f>'Input Data Sheet'!AD13</f>
        <v>#N/A</v>
      </c>
      <c r="AF51" s="50" t="e">
        <f>'Input Data Sheet'!AE13</f>
        <v>#N/A</v>
      </c>
      <c r="AG51" s="50" t="e">
        <f>'Input Data Sheet'!AF13</f>
        <v>#N/A</v>
      </c>
      <c r="AH51" s="50" t="e">
        <f>'Input Data Sheet'!AG13</f>
        <v>#N/A</v>
      </c>
      <c r="AI51" s="50" t="e">
        <f>'Input Data Sheet'!AH13</f>
        <v>#N/A</v>
      </c>
      <c r="AJ51" s="50" t="e">
        <f>'Input Data Sheet'!AI13</f>
        <v>#N/A</v>
      </c>
      <c r="AK51" s="50" t="e">
        <f>'Input Data Sheet'!AJ13</f>
        <v>#N/A</v>
      </c>
      <c r="AL51" s="50" t="e">
        <f>'Input Data Sheet'!AK13</f>
        <v>#N/A</v>
      </c>
      <c r="AM51" s="50" t="e">
        <f>'Input Data Sheet'!AL13</f>
        <v>#N/A</v>
      </c>
      <c r="AN51" s="50" t="e">
        <f>'Input Data Sheet'!AM13</f>
        <v>#N/A</v>
      </c>
      <c r="AO51" s="50" t="e">
        <f>'Input Data Sheet'!AN13</f>
        <v>#N/A</v>
      </c>
      <c r="AP51" s="50" t="e">
        <f>'Input Data Sheet'!AO13</f>
        <v>#N/A</v>
      </c>
      <c r="AQ51" s="50" t="e">
        <f>'Input Data Sheet'!AP13</f>
        <v>#N/A</v>
      </c>
      <c r="AR51" s="50" t="e">
        <f>'Input Data Sheet'!AQ13</f>
        <v>#N/A</v>
      </c>
      <c r="AS51" s="50" t="e">
        <f>'Input Data Sheet'!AR13</f>
        <v>#N/A</v>
      </c>
      <c r="AT51" s="50" t="e">
        <f>'Input Data Sheet'!AS13</f>
        <v>#N/A</v>
      </c>
      <c r="AU51" s="50" t="e">
        <f>'Input Data Sheet'!AT13</f>
        <v>#N/A</v>
      </c>
      <c r="AV51" s="50" t="e">
        <f>'Input Data Sheet'!AU13</f>
        <v>#N/A</v>
      </c>
      <c r="AW51" s="50" t="e">
        <f>'Input Data Sheet'!AV13</f>
        <v>#N/A</v>
      </c>
      <c r="AX51" s="50" t="e">
        <f>'Input Data Sheet'!AW13</f>
        <v>#N/A</v>
      </c>
      <c r="AY51" s="50" t="e">
        <f>'Input Data Sheet'!AX13</f>
        <v>#N/A</v>
      </c>
      <c r="AZ51" s="50" t="e">
        <f>'Input Data Sheet'!AY13</f>
        <v>#N/A</v>
      </c>
      <c r="BA51" s="50" t="e">
        <f>'Input Data Sheet'!AZ13</f>
        <v>#N/A</v>
      </c>
      <c r="BB51" s="50" t="e">
        <f>'Input Data Sheet'!BA13</f>
        <v>#N/A</v>
      </c>
      <c r="BC51" s="50" t="e">
        <f>'Input Data Sheet'!BB13</f>
        <v>#N/A</v>
      </c>
      <c r="BD51" s="6"/>
    </row>
    <row r="52" spans="2:56" s="68" customFormat="1" ht="12.75">
      <c r="B52" s="87" t="s">
        <v>68</v>
      </c>
      <c r="C52" s="50">
        <f>'Input Data Sheet'!B14</f>
        <v>0</v>
      </c>
      <c r="D52" s="50">
        <f>'Input Data Sheet'!C14</f>
        <v>0.024324204132514418</v>
      </c>
      <c r="E52" s="50">
        <f>'Input Data Sheet'!D14</f>
        <v>0.025596866977699084</v>
      </c>
      <c r="F52" s="50">
        <f>'Input Data Sheet'!E14</f>
        <v>0.014755581035879012</v>
      </c>
      <c r="G52" s="50">
        <f>'Input Data Sheet'!F14</f>
        <v>0.024833495874255387</v>
      </c>
      <c r="H52" s="50">
        <f>'Input Data Sheet'!G14</f>
        <v>0.027730340503167736</v>
      </c>
      <c r="I52" s="50">
        <f>'Input Data Sheet'!H14</f>
        <v>0.07027404597731755</v>
      </c>
      <c r="J52" s="50">
        <f>'Input Data Sheet'!I14</f>
        <v>0.008508401189329301</v>
      </c>
      <c r="K52" s="50">
        <f>'Input Data Sheet'!J14</f>
        <v>0.04707662857931119</v>
      </c>
      <c r="L52" s="50">
        <f>'Input Data Sheet'!K14</f>
        <v>0.05687525439802313</v>
      </c>
      <c r="M52" s="50">
        <f>'Input Data Sheet'!L14</f>
        <v>0.048785503483606496</v>
      </c>
      <c r="N52" s="50">
        <f>'Input Data Sheet'!M14</f>
        <v>0.03664804456614318</v>
      </c>
      <c r="O52" s="50">
        <f>'Input Data Sheet'!N14</f>
        <v>0.03371182755007729</v>
      </c>
      <c r="P52" s="50">
        <f>'Input Data Sheet'!O14</f>
        <v>0.020122688890443663</v>
      </c>
      <c r="Q52" s="50">
        <f>'Input Data Sheet'!P14</f>
        <v>0.008514349535589938</v>
      </c>
      <c r="R52" s="50">
        <f>'Input Data Sheet'!Q14</f>
        <v>0.08495966313098852</v>
      </c>
      <c r="S52" s="50">
        <f>'Input Data Sheet'!R14</f>
        <v>0.07191833883649779</v>
      </c>
      <c r="T52" s="50">
        <f>'Input Data Sheet'!S14</f>
        <v>0.09247752304063606</v>
      </c>
      <c r="U52" s="50">
        <f>'Input Data Sheet'!T14</f>
        <v>0.05488482443739262</v>
      </c>
      <c r="V52" s="50">
        <f>'Input Data Sheet'!U14</f>
        <v>0.03811700283792774</v>
      </c>
      <c r="W52" s="50">
        <f>'Input Data Sheet'!V14</f>
        <v>0.035462057623612875</v>
      </c>
      <c r="X52" s="50">
        <f>'Input Data Sheet'!W14</f>
        <v>0.02723634450895418</v>
      </c>
      <c r="Y52" s="50">
        <f>'Input Data Sheet'!X14</f>
        <v>0.025645303511535267</v>
      </c>
      <c r="Z52" s="50">
        <f>'Input Data Sheet'!Y14</f>
        <v>0.026441815401288316</v>
      </c>
      <c r="AA52" s="50">
        <f>'Input Data Sheet'!Z14</f>
        <v>0.0518049973473208</v>
      </c>
      <c r="AB52" s="50">
        <f>'Input Data Sheet'!AA14</f>
        <v>0.029918198908733373</v>
      </c>
      <c r="AC52" s="50">
        <f>'Input Data Sheet'!AB14</f>
        <v>0.013376697721755093</v>
      </c>
      <c r="AD52" s="50" t="e">
        <f>'Input Data Sheet'!AC14</f>
        <v>#N/A</v>
      </c>
      <c r="AE52" s="50" t="e">
        <f>'Input Data Sheet'!AD14</f>
        <v>#N/A</v>
      </c>
      <c r="AF52" s="50" t="e">
        <f>'Input Data Sheet'!AE14</f>
        <v>#N/A</v>
      </c>
      <c r="AG52" s="50" t="e">
        <f>'Input Data Sheet'!AF14</f>
        <v>#N/A</v>
      </c>
      <c r="AH52" s="50" t="e">
        <f>'Input Data Sheet'!AG14</f>
        <v>#N/A</v>
      </c>
      <c r="AI52" s="50" t="e">
        <f>'Input Data Sheet'!AH14</f>
        <v>#N/A</v>
      </c>
      <c r="AJ52" s="50" t="e">
        <f>'Input Data Sheet'!AI14</f>
        <v>#N/A</v>
      </c>
      <c r="AK52" s="50" t="e">
        <f>'Input Data Sheet'!AJ14</f>
        <v>#N/A</v>
      </c>
      <c r="AL52" s="50" t="e">
        <f>'Input Data Sheet'!AK14</f>
        <v>#N/A</v>
      </c>
      <c r="AM52" s="50" t="e">
        <f>'Input Data Sheet'!AL14</f>
        <v>#N/A</v>
      </c>
      <c r="AN52" s="50" t="e">
        <f>'Input Data Sheet'!AM14</f>
        <v>#N/A</v>
      </c>
      <c r="AO52" s="50" t="e">
        <f>'Input Data Sheet'!AN14</f>
        <v>#N/A</v>
      </c>
      <c r="AP52" s="50" t="e">
        <f>'Input Data Sheet'!AO14</f>
        <v>#N/A</v>
      </c>
      <c r="AQ52" s="50" t="e">
        <f>'Input Data Sheet'!AP14</f>
        <v>#N/A</v>
      </c>
      <c r="AR52" s="50" t="e">
        <f>'Input Data Sheet'!AQ14</f>
        <v>#N/A</v>
      </c>
      <c r="AS52" s="50" t="e">
        <f>'Input Data Sheet'!AR14</f>
        <v>#N/A</v>
      </c>
      <c r="AT52" s="50" t="e">
        <f>'Input Data Sheet'!AS14</f>
        <v>#N/A</v>
      </c>
      <c r="AU52" s="50" t="e">
        <f>'Input Data Sheet'!AT14</f>
        <v>#N/A</v>
      </c>
      <c r="AV52" s="50" t="e">
        <f>'Input Data Sheet'!AU14</f>
        <v>#N/A</v>
      </c>
      <c r="AW52" s="50" t="e">
        <f>'Input Data Sheet'!AV14</f>
        <v>#N/A</v>
      </c>
      <c r="AX52" s="50" t="e">
        <f>'Input Data Sheet'!AW14</f>
        <v>#N/A</v>
      </c>
      <c r="AY52" s="50" t="e">
        <f>'Input Data Sheet'!AX14</f>
        <v>#N/A</v>
      </c>
      <c r="AZ52" s="50" t="e">
        <f>'Input Data Sheet'!AY14</f>
        <v>#N/A</v>
      </c>
      <c r="BA52" s="50" t="e">
        <f>'Input Data Sheet'!AZ14</f>
        <v>#N/A</v>
      </c>
      <c r="BB52" s="50" t="e">
        <f>'Input Data Sheet'!BA14</f>
        <v>#N/A</v>
      </c>
      <c r="BC52" s="50" t="e">
        <f>'Input Data Sheet'!BB14</f>
        <v>#N/A</v>
      </c>
      <c r="BD52" s="82"/>
    </row>
    <row r="53" spans="2:56" ht="12.75">
      <c r="B53" s="88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25"/>
    </row>
    <row r="54" spans="2:56" s="71" customFormat="1" ht="12.75">
      <c r="B54" s="97" t="s">
        <v>88</v>
      </c>
      <c r="C54" s="114" t="e">
        <f>'Statistical Calculation'!B40*'Project Data'!$E$6+'Project Data'!$E$18</f>
        <v>#N/A</v>
      </c>
      <c r="D54" s="114" t="e">
        <f>'Statistical Calculation'!C40*'Project Data'!$E$6+'Project Data'!$E$18</f>
        <v>#N/A</v>
      </c>
      <c r="E54" s="114">
        <f>'Statistical Calculation'!D40*'Project Data'!$E$6+'Project Data'!$E$18</f>
        <v>38740.23718958082</v>
      </c>
      <c r="F54" s="114">
        <f>'Statistical Calculation'!E40*'Project Data'!$E$6+'Project Data'!$E$18</f>
        <v>38790.542419920675</v>
      </c>
      <c r="G54" s="114">
        <f>'Statistical Calculation'!F40*'Project Data'!$E$6+'Project Data'!$E$18</f>
        <v>38762.346414978856</v>
      </c>
      <c r="H54" s="114">
        <f>'Statistical Calculation'!G40*'Project Data'!$E$6+'Project Data'!$E$18</f>
        <v>38750.06671705256</v>
      </c>
      <c r="I54" s="114">
        <f>'Statistical Calculation'!H40*'Project Data'!$E$6+'Project Data'!$E$18</f>
        <v>38737.6475432611</v>
      </c>
      <c r="J54" s="114">
        <f>'Statistical Calculation'!I40*'Project Data'!$E$6+'Project Data'!$E$18</f>
        <v>38745.71485740571</v>
      </c>
      <c r="K54" s="114">
        <f>'Statistical Calculation'!J40*'Project Data'!$E$6+'Project Data'!$E$18</f>
        <v>38734.153691075655</v>
      </c>
      <c r="L54" s="114">
        <f>'Statistical Calculation'!K40*'Project Data'!$E$6+'Project Data'!$E$18</f>
        <v>38724.09308508303</v>
      </c>
      <c r="M54" s="114">
        <f>'Statistical Calculation'!L40*'Project Data'!$E$6+'Project Data'!$E$18</f>
        <v>38717.03794810853</v>
      </c>
      <c r="N54" s="114">
        <f>'Statistical Calculation'!M40*'Project Data'!$E$6+'Project Data'!$E$18</f>
        <v>38708.46447926737</v>
      </c>
      <c r="O54" s="114">
        <f>'Statistical Calculation'!N40*'Project Data'!$E$6+'Project Data'!$E$18</f>
        <v>38706.019152084395</v>
      </c>
      <c r="P54" s="114">
        <f>'Statistical Calculation'!O40*'Project Data'!$E$6+'Project Data'!$E$18</f>
        <v>38706.015703075056</v>
      </c>
      <c r="Q54" s="114">
        <f>'Statistical Calculation'!P40*'Project Data'!$E$6+'Project Data'!$E$18</f>
        <v>38708.448586527484</v>
      </c>
      <c r="R54" s="114">
        <f>'Statistical Calculation'!Q40*'Project Data'!$E$6+'Project Data'!$E$18</f>
        <v>38703.303022261236</v>
      </c>
      <c r="S54" s="114">
        <f>'Statistical Calculation'!R40*'Project Data'!$E$6+'Project Data'!$E$18</f>
        <v>38700.21004599665</v>
      </c>
      <c r="T54" s="114">
        <f>'Statistical Calculation'!S40*'Project Data'!$E$6+'Project Data'!$E$18</f>
        <v>38694.753329812986</v>
      </c>
      <c r="U54" s="114">
        <f>'Statistical Calculation'!T40*'Project Data'!$E$6+'Project Data'!$E$18</f>
        <v>38692.88857017716</v>
      </c>
      <c r="V54" s="114">
        <f>'Statistical Calculation'!U40*'Project Data'!$E$6+'Project Data'!$E$18</f>
        <v>38692.61552864506</v>
      </c>
      <c r="W54" s="114">
        <f>'Statistical Calculation'!V40*'Project Data'!$E$6+'Project Data'!$E$18</f>
        <v>38692.39878167149</v>
      </c>
      <c r="X54" s="114">
        <f>'Statistical Calculation'!W40*'Project Data'!$E$6+'Project Data'!$E$18</f>
        <v>38692.44101958735</v>
      </c>
      <c r="Y54" s="114">
        <f>'Statistical Calculation'!X40*'Project Data'!$E$6+'Project Data'!$E$18</f>
        <v>38692.49470985797</v>
      </c>
      <c r="Z54" s="114">
        <f>'Statistical Calculation'!Y40*'Project Data'!$E$6+'Project Data'!$E$18</f>
        <v>38692.44142625727</v>
      </c>
      <c r="AA54" s="114">
        <f>'Statistical Calculation'!Z40*'Project Data'!$E$6+'Project Data'!$E$18</f>
        <v>38691.206708028694</v>
      </c>
      <c r="AB54" s="114">
        <f>'Statistical Calculation'!AA40*'Project Data'!$E$6+'Project Data'!$E$18</f>
        <v>38690.49677184484</v>
      </c>
      <c r="AC54" s="114">
        <f>'Statistical Calculation'!AB40*'Project Data'!$E$6+'Project Data'!$E$18</f>
        <v>38688</v>
      </c>
      <c r="AD54" s="114" t="e">
        <f>'Statistical Calculation'!AC40*'Project Data'!$E$6+'Project Data'!$E$18</f>
        <v>#N/A</v>
      </c>
      <c r="AE54" s="114" t="e">
        <f>'Statistical Calculation'!AD40*'Project Data'!$E$6+'Project Data'!$E$18</f>
        <v>#N/A</v>
      </c>
      <c r="AF54" s="114" t="e">
        <f>'Statistical Calculation'!AE40*'Project Data'!$E$6+'Project Data'!$E$18</f>
        <v>#N/A</v>
      </c>
      <c r="AG54" s="114" t="e">
        <f>'Statistical Calculation'!AF40*'Project Data'!$E$6+'Project Data'!$E$18</f>
        <v>#N/A</v>
      </c>
      <c r="AH54" s="114" t="e">
        <f>'Statistical Calculation'!AG40*'Project Data'!$E$6+'Project Data'!$E$18</f>
        <v>#N/A</v>
      </c>
      <c r="AI54" s="114" t="e">
        <f>'Statistical Calculation'!AH40*'Project Data'!$E$6+'Project Data'!$E$18</f>
        <v>#N/A</v>
      </c>
      <c r="AJ54" s="114" t="e">
        <f>'Statistical Calculation'!AI40*'Project Data'!$E$6+'Project Data'!$E$18</f>
        <v>#N/A</v>
      </c>
      <c r="AK54" s="114" t="e">
        <f>'Statistical Calculation'!AJ40*'Project Data'!$E$6+'Project Data'!$E$18</f>
        <v>#N/A</v>
      </c>
      <c r="AL54" s="114" t="e">
        <f>'Statistical Calculation'!AK40*'Project Data'!$E$6+'Project Data'!$E$18</f>
        <v>#N/A</v>
      </c>
      <c r="AM54" s="114" t="e">
        <f>'Statistical Calculation'!AL40*'Project Data'!$E$6+'Project Data'!$E$18</f>
        <v>#N/A</v>
      </c>
      <c r="AN54" s="114" t="e">
        <f>'Statistical Calculation'!AM40*'Project Data'!$E$6+'Project Data'!$E$18</f>
        <v>#N/A</v>
      </c>
      <c r="AO54" s="114" t="e">
        <f>'Statistical Calculation'!AN40*'Project Data'!$E$6+'Project Data'!$E$18</f>
        <v>#N/A</v>
      </c>
      <c r="AP54" s="114" t="e">
        <f>'Statistical Calculation'!AO40*'Project Data'!$E$6+'Project Data'!$E$18</f>
        <v>#N/A</v>
      </c>
      <c r="AQ54" s="114" t="e">
        <f>'Statistical Calculation'!AP40*'Project Data'!$E$6+'Project Data'!$E$18</f>
        <v>#N/A</v>
      </c>
      <c r="AR54" s="114" t="e">
        <f>'Statistical Calculation'!AQ40*'Project Data'!$E$6+'Project Data'!$E$18</f>
        <v>#N/A</v>
      </c>
      <c r="AS54" s="114" t="e">
        <f>'Statistical Calculation'!AR40*'Project Data'!$E$6+'Project Data'!$E$18</f>
        <v>#N/A</v>
      </c>
      <c r="AT54" s="114" t="e">
        <f>'Statistical Calculation'!AS40*'Project Data'!$E$6+'Project Data'!$E$18</f>
        <v>#N/A</v>
      </c>
      <c r="AU54" s="114" t="e">
        <f>'Statistical Calculation'!AT40*'Project Data'!$E$6+'Project Data'!$E$18</f>
        <v>#N/A</v>
      </c>
      <c r="AV54" s="114" t="e">
        <f>'Statistical Calculation'!AU40*'Project Data'!$E$6+'Project Data'!$E$18</f>
        <v>#N/A</v>
      </c>
      <c r="AW54" s="114" t="e">
        <f>'Statistical Calculation'!AV40*'Project Data'!$E$6+'Project Data'!$E$18</f>
        <v>#N/A</v>
      </c>
      <c r="AX54" s="114" t="e">
        <f>'Statistical Calculation'!AW40*'Project Data'!$E$6+'Project Data'!$E$18</f>
        <v>#N/A</v>
      </c>
      <c r="AY54" s="114" t="e">
        <f>'Statistical Calculation'!AX40*'Project Data'!$E$6+'Project Data'!$E$18</f>
        <v>#N/A</v>
      </c>
      <c r="AZ54" s="114" t="e">
        <f>'Statistical Calculation'!AY40*'Project Data'!$E$6+'Project Data'!$E$18</f>
        <v>#N/A</v>
      </c>
      <c r="BA54" s="114" t="e">
        <f>'Statistical Calculation'!AZ40*'Project Data'!$E$6+'Project Data'!$E$18</f>
        <v>#N/A</v>
      </c>
      <c r="BB54" s="114" t="e">
        <f>'Statistical Calculation'!BA40*'Project Data'!$E$6+'Project Data'!$E$18</f>
        <v>#N/A</v>
      </c>
      <c r="BC54" s="114" t="e">
        <f>'Statistical Calculation'!BB40*'Project Data'!$E$6+'Project Data'!$E$18</f>
        <v>#N/A</v>
      </c>
      <c r="BD54" s="83"/>
    </row>
    <row r="55" spans="2:56" s="71" customFormat="1" ht="12.75">
      <c r="B55" s="97" t="s">
        <v>89</v>
      </c>
      <c r="C55" s="114" t="e">
        <f>'Statistical Calculation'!B41*'Project Data'!$E$6+'Project Data'!$E$18</f>
        <v>#N/A</v>
      </c>
      <c r="D55" s="114" t="e">
        <f>'Statistical Calculation'!C41*'Project Data'!$E$6+'Project Data'!$E$18</f>
        <v>#N/A</v>
      </c>
      <c r="E55" s="114">
        <f>'Statistical Calculation'!D41*'Project Data'!$E$6+'Project Data'!$E$18</f>
        <v>38718.837172691274</v>
      </c>
      <c r="F55" s="114">
        <f>'Statistical Calculation'!E41*'Project Data'!$E$6+'Project Data'!$E$18</f>
        <v>38708.3718562937</v>
      </c>
      <c r="G55" s="114">
        <f>'Statistical Calculation'!F41*'Project Data'!$E$6+'Project Data'!$E$18</f>
        <v>38714.49969583088</v>
      </c>
      <c r="H55" s="114">
        <f>'Statistical Calculation'!G41*'Project Data'!$E$6+'Project Data'!$E$18</f>
        <v>38711.96314116081</v>
      </c>
      <c r="I55" s="114">
        <f>'Statistical Calculation'!H41*'Project Data'!$E$6+'Project Data'!$E$18</f>
        <v>38690.607303471894</v>
      </c>
      <c r="J55" s="114">
        <f>'Statistical Calculation'!I41*'Project Data'!$E$6+'Project Data'!$E$18</f>
        <v>38693.814613766786</v>
      </c>
      <c r="K55" s="114">
        <f>'Statistical Calculation'!J41*'Project Data'!$E$6+'Project Data'!$E$18</f>
        <v>38691.5870737144</v>
      </c>
      <c r="L55" s="114">
        <f>'Statistical Calculation'!K41*'Project Data'!$E$6+'Project Data'!$E$18</f>
        <v>38688.58326047671</v>
      </c>
      <c r="M55" s="114">
        <f>'Statistical Calculation'!L41*'Project Data'!$E$6+'Project Data'!$E$18</f>
        <v>38687.208366973486</v>
      </c>
      <c r="N55" s="114">
        <f>'Statistical Calculation'!M41*'Project Data'!$E$6+'Project Data'!$E$18</f>
        <v>38683.63247070994</v>
      </c>
      <c r="O55" s="114">
        <f>'Statistical Calculation'!N41*'Project Data'!$E$6+'Project Data'!$E$18</f>
        <v>38684.39254096708</v>
      </c>
      <c r="P55" s="114">
        <f>'Statistical Calculation'!O41*'Project Data'!$E$6+'Project Data'!$E$18</f>
        <v>38685.904172972885</v>
      </c>
      <c r="Q55" s="114">
        <f>'Statistical Calculation'!P41*'Project Data'!$E$6+'Project Data'!$E$18</f>
        <v>38687.27098078598</v>
      </c>
      <c r="R55" s="114">
        <f>'Statistical Calculation'!Q41*'Project Data'!$E$6+'Project Data'!$E$18</f>
        <v>38685.28879880094</v>
      </c>
      <c r="S55" s="114">
        <f>'Statistical Calculation'!R41*'Project Data'!$E$6+'Project Data'!$E$18</f>
        <v>38684.693428377774</v>
      </c>
      <c r="T55" s="114">
        <f>'Statistical Calculation'!S41*'Project Data'!$E$6+'Project Data'!$E$18</f>
        <v>38682.47536604167</v>
      </c>
      <c r="U55" s="114">
        <f>'Statistical Calculation'!T41*'Project Data'!$E$6+'Project Data'!$E$18</f>
        <v>38682.519104088526</v>
      </c>
      <c r="V55" s="114">
        <f>'Statistical Calculation'!U41*'Project Data'!$E$6+'Project Data'!$E$18</f>
        <v>38683.271066946465</v>
      </c>
      <c r="W55" s="114">
        <f>'Statistical Calculation'!V41*'Project Data'!$E$6+'Project Data'!$E$18</f>
        <v>38683.99415608855</v>
      </c>
      <c r="X55" s="114">
        <f>'Statistical Calculation'!W41*'Project Data'!$E$6+'Project Data'!$E$18</f>
        <v>38684.772604387086</v>
      </c>
      <c r="Y55" s="114">
        <f>'Statistical Calculation'!X41*'Project Data'!$E$6+'Project Data'!$E$18</f>
        <v>38685.52653960318</v>
      </c>
      <c r="Z55" s="114">
        <f>'Statistical Calculation'!Y41*'Project Data'!$E$6+'Project Data'!$E$18</f>
        <v>38686.219877350675</v>
      </c>
      <c r="AA55" s="114">
        <f>'Statistical Calculation'!Z41*'Project Data'!$E$6+'Project Data'!$E$18</f>
        <v>38686.40526675906</v>
      </c>
      <c r="AB55" s="114">
        <f>'Statistical Calculation'!AA41*'Project Data'!$E$6+'Project Data'!$E$18</f>
        <v>38686.91099355024</v>
      </c>
      <c r="AC55" s="114">
        <f>'Statistical Calculation'!AB41*'Project Data'!$E$6+'Project Data'!$E$18</f>
        <v>38688</v>
      </c>
      <c r="AD55" s="114" t="e">
        <f>'Statistical Calculation'!AC41*'Project Data'!$E$6+'Project Data'!$E$18</f>
        <v>#N/A</v>
      </c>
      <c r="AE55" s="114" t="e">
        <f>'Statistical Calculation'!AD41*'Project Data'!$E$6+'Project Data'!$E$18</f>
        <v>#N/A</v>
      </c>
      <c r="AF55" s="114" t="e">
        <f>'Statistical Calculation'!AE41*'Project Data'!$E$6+'Project Data'!$E$18</f>
        <v>#N/A</v>
      </c>
      <c r="AG55" s="114" t="e">
        <f>'Statistical Calculation'!AF41*'Project Data'!$E$6+'Project Data'!$E$18</f>
        <v>#N/A</v>
      </c>
      <c r="AH55" s="114" t="e">
        <f>'Statistical Calculation'!AG41*'Project Data'!$E$6+'Project Data'!$E$18</f>
        <v>#N/A</v>
      </c>
      <c r="AI55" s="114" t="e">
        <f>'Statistical Calculation'!AH41*'Project Data'!$E$6+'Project Data'!$E$18</f>
        <v>#N/A</v>
      </c>
      <c r="AJ55" s="114" t="e">
        <f>'Statistical Calculation'!AI41*'Project Data'!$E$6+'Project Data'!$E$18</f>
        <v>#N/A</v>
      </c>
      <c r="AK55" s="114" t="e">
        <f>'Statistical Calculation'!AJ41*'Project Data'!$E$6+'Project Data'!$E$18</f>
        <v>#N/A</v>
      </c>
      <c r="AL55" s="114" t="e">
        <f>'Statistical Calculation'!AK41*'Project Data'!$E$6+'Project Data'!$E$18</f>
        <v>#N/A</v>
      </c>
      <c r="AM55" s="114" t="e">
        <f>'Statistical Calculation'!AL41*'Project Data'!$E$6+'Project Data'!$E$18</f>
        <v>#N/A</v>
      </c>
      <c r="AN55" s="114" t="e">
        <f>'Statistical Calculation'!AM41*'Project Data'!$E$6+'Project Data'!$E$18</f>
        <v>#N/A</v>
      </c>
      <c r="AO55" s="114" t="e">
        <f>'Statistical Calculation'!AN41*'Project Data'!$E$6+'Project Data'!$E$18</f>
        <v>#N/A</v>
      </c>
      <c r="AP55" s="114" t="e">
        <f>'Statistical Calculation'!AO41*'Project Data'!$E$6+'Project Data'!$E$18</f>
        <v>#N/A</v>
      </c>
      <c r="AQ55" s="114" t="e">
        <f>'Statistical Calculation'!AP41*'Project Data'!$E$6+'Project Data'!$E$18</f>
        <v>#N/A</v>
      </c>
      <c r="AR55" s="114" t="e">
        <f>'Statistical Calculation'!AQ41*'Project Data'!$E$6+'Project Data'!$E$18</f>
        <v>#N/A</v>
      </c>
      <c r="AS55" s="114" t="e">
        <f>'Statistical Calculation'!AR41*'Project Data'!$E$6+'Project Data'!$E$18</f>
        <v>#N/A</v>
      </c>
      <c r="AT55" s="114" t="e">
        <f>'Statistical Calculation'!AS41*'Project Data'!$E$6+'Project Data'!$E$18</f>
        <v>#N/A</v>
      </c>
      <c r="AU55" s="114" t="e">
        <f>'Statistical Calculation'!AT41*'Project Data'!$E$6+'Project Data'!$E$18</f>
        <v>#N/A</v>
      </c>
      <c r="AV55" s="114" t="e">
        <f>'Statistical Calculation'!AU41*'Project Data'!$E$6+'Project Data'!$E$18</f>
        <v>#N/A</v>
      </c>
      <c r="AW55" s="114" t="e">
        <f>'Statistical Calculation'!AV41*'Project Data'!$E$6+'Project Data'!$E$18</f>
        <v>#N/A</v>
      </c>
      <c r="AX55" s="114" t="e">
        <f>'Statistical Calculation'!AW41*'Project Data'!$E$6+'Project Data'!$E$18</f>
        <v>#N/A</v>
      </c>
      <c r="AY55" s="114" t="e">
        <f>'Statistical Calculation'!AX41*'Project Data'!$E$6+'Project Data'!$E$18</f>
        <v>#N/A</v>
      </c>
      <c r="AZ55" s="114" t="e">
        <f>'Statistical Calculation'!AY41*'Project Data'!$E$6+'Project Data'!$E$18</f>
        <v>#N/A</v>
      </c>
      <c r="BA55" s="114" t="e">
        <f>'Statistical Calculation'!AZ41*'Project Data'!$E$6+'Project Data'!$E$18</f>
        <v>#N/A</v>
      </c>
      <c r="BB55" s="114" t="e">
        <f>'Statistical Calculation'!BA41*'Project Data'!$E$6+'Project Data'!$E$18</f>
        <v>#N/A</v>
      </c>
      <c r="BC55" s="114" t="e">
        <f>'Statistical Calculation'!BB41*'Project Data'!$E$6+'Project Data'!$E$18</f>
        <v>#N/A</v>
      </c>
      <c r="BD55" s="83"/>
    </row>
    <row r="56" spans="2:56" s="71" customFormat="1" ht="12.75">
      <c r="B56" s="97" t="s">
        <v>90</v>
      </c>
      <c r="C56" s="114" t="e">
        <f>'Statistical Calculation'!B42*'Project Data'!$E$6+'Project Data'!$E$18</f>
        <v>#N/A</v>
      </c>
      <c r="D56" s="114">
        <f>'Statistical Calculation'!C42*'Project Data'!$E$6+'Project Data'!$E$18</f>
        <v>38730.42867232835</v>
      </c>
      <c r="E56" s="114">
        <f>'Statistical Calculation'!D42*'Project Data'!$E$6+'Project Data'!$E$18</f>
        <v>38728.68418594453</v>
      </c>
      <c r="F56" s="114">
        <f>'Statistical Calculation'!E42*'Project Data'!$E$6+'Project Data'!$E$18</f>
        <v>38739.205897599895</v>
      </c>
      <c r="G56" s="114">
        <f>'Statistical Calculation'!F42*'Project Data'!$E$6+'Project Data'!$E$18</f>
        <v>38734.58206571949</v>
      </c>
      <c r="H56" s="114">
        <f>'Statistical Calculation'!G42*'Project Data'!$E$6+'Project Data'!$E$18</f>
        <v>38728.33317281472</v>
      </c>
      <c r="I56" s="114">
        <f>'Statistical Calculation'!H42*'Project Data'!$E$6+'Project Data'!$E$18</f>
        <v>38708.51958971201</v>
      </c>
      <c r="J56" s="114">
        <f>'Statistical Calculation'!I42*'Project Data'!$E$6+'Project Data'!$E$18</f>
        <v>38713.607711196135</v>
      </c>
      <c r="K56" s="114">
        <f>'Statistical Calculation'!J42*'Project Data'!$E$6+'Project Data'!$E$18</f>
        <v>38708.204075324815</v>
      </c>
      <c r="L56" s="114">
        <f>'Statistical Calculation'!K42*'Project Data'!$E$6+'Project Data'!$E$18</f>
        <v>38702.62802794334</v>
      </c>
      <c r="M56" s="114">
        <f>'Statistical Calculation'!L42*'Project Data'!$E$6+'Project Data'!$E$18</f>
        <v>38699.248044155196</v>
      </c>
      <c r="N56" s="114">
        <f>'Statistical Calculation'!M42*'Project Data'!$E$6+'Project Data'!$E$18</f>
        <v>38693.70396642069</v>
      </c>
      <c r="O56" s="114">
        <f>'Statistical Calculation'!N42*'Project Data'!$E$6+'Project Data'!$E$18</f>
        <v>38693.395870212276</v>
      </c>
      <c r="P56" s="114">
        <f>'Statistical Calculation'!O42*'Project Data'!$E$6+'Project Data'!$E$18</f>
        <v>38694.43700016693</v>
      </c>
      <c r="Q56" s="114">
        <f>'Statistical Calculation'!P42*'Project Data'!$E$6+'Project Data'!$E$18</f>
        <v>38696.2607842536</v>
      </c>
      <c r="R56" s="114">
        <f>'Statistical Calculation'!Q42*'Project Data'!$E$6+'Project Data'!$E$18</f>
        <v>38693.01447686666</v>
      </c>
      <c r="S56" s="114">
        <f>'Statistical Calculation'!R42*'Project Data'!$E$6+'Project Data'!$E$18</f>
        <v>38691.4468494433</v>
      </c>
      <c r="T56" s="114">
        <f>'Statistical Calculation'!S42*'Project Data'!$E$6+'Project Data'!$E$18</f>
        <v>38687.89664876011</v>
      </c>
      <c r="U56" s="114">
        <f>'Statistical Calculation'!T42*'Project Data'!$E$6+'Project Data'!$E$18</f>
        <v>38687.17549972912</v>
      </c>
      <c r="V56" s="114">
        <f>'Statistical Calculation'!U42*'Project Data'!$E$6+'Project Data'!$E$18</f>
        <v>38687.51910969079</v>
      </c>
      <c r="W56" s="114">
        <f>'Statistical Calculation'!V42*'Project Data'!$E$6+'Project Data'!$E$18</f>
        <v>38687.85721464088</v>
      </c>
      <c r="X56" s="114">
        <f>'Statistical Calculation'!W42*'Project Data'!$E$6+'Project Data'!$E$18</f>
        <v>38688.329096000474</v>
      </c>
      <c r="Y56" s="114">
        <f>'Statistical Calculation'!X42*'Project Data'!$E$6+'Project Data'!$E$18</f>
        <v>38688.78497711705</v>
      </c>
      <c r="Z56" s="114">
        <f>'Statistical Calculation'!Y42*'Project Data'!$E$6+'Project Data'!$E$18</f>
        <v>38689.15304053565</v>
      </c>
      <c r="AA56" s="114">
        <f>'Statistical Calculation'!Z42*'Project Data'!$E$6+'Project Data'!$E$18</f>
        <v>38688.698267745196</v>
      </c>
      <c r="AB56" s="114">
        <f>'Statistical Calculation'!AA42*'Project Data'!$E$6+'Project Data'!$E$18</f>
        <v>38688.64362774904</v>
      </c>
      <c r="AC56" s="114">
        <f>'Statistical Calculation'!AB42*'Project Data'!$E$6+'Project Data'!$E$18</f>
        <v>38688</v>
      </c>
      <c r="AD56" s="114" t="e">
        <f>'Statistical Calculation'!AC42*'Project Data'!$E$6+'Project Data'!$E$18</f>
        <v>#N/A</v>
      </c>
      <c r="AE56" s="114" t="e">
        <f>'Statistical Calculation'!AD42*'Project Data'!$E$6+'Project Data'!$E$18</f>
        <v>#N/A</v>
      </c>
      <c r="AF56" s="114" t="e">
        <f>'Statistical Calculation'!AE42*'Project Data'!$E$6+'Project Data'!$E$18</f>
        <v>#N/A</v>
      </c>
      <c r="AG56" s="114" t="e">
        <f>'Statistical Calculation'!AF42*'Project Data'!$E$6+'Project Data'!$E$18</f>
        <v>#N/A</v>
      </c>
      <c r="AH56" s="114" t="e">
        <f>'Statistical Calculation'!AG42*'Project Data'!$E$6+'Project Data'!$E$18</f>
        <v>#N/A</v>
      </c>
      <c r="AI56" s="114" t="e">
        <f>'Statistical Calculation'!AH42*'Project Data'!$E$6+'Project Data'!$E$18</f>
        <v>#N/A</v>
      </c>
      <c r="AJ56" s="114" t="e">
        <f>'Statistical Calculation'!AI42*'Project Data'!$E$6+'Project Data'!$E$18</f>
        <v>#N/A</v>
      </c>
      <c r="AK56" s="114" t="e">
        <f>'Statistical Calculation'!AJ42*'Project Data'!$E$6+'Project Data'!$E$18</f>
        <v>#N/A</v>
      </c>
      <c r="AL56" s="114" t="e">
        <f>'Statistical Calculation'!AK42*'Project Data'!$E$6+'Project Data'!$E$18</f>
        <v>#N/A</v>
      </c>
      <c r="AM56" s="114" t="e">
        <f>'Statistical Calculation'!AL42*'Project Data'!$E$6+'Project Data'!$E$18</f>
        <v>#N/A</v>
      </c>
      <c r="AN56" s="114" t="e">
        <f>'Statistical Calculation'!AM42*'Project Data'!$E$6+'Project Data'!$E$18</f>
        <v>#N/A</v>
      </c>
      <c r="AO56" s="114" t="e">
        <f>'Statistical Calculation'!AN42*'Project Data'!$E$6+'Project Data'!$E$18</f>
        <v>#N/A</v>
      </c>
      <c r="AP56" s="114" t="e">
        <f>'Statistical Calculation'!AO42*'Project Data'!$E$6+'Project Data'!$E$18</f>
        <v>#N/A</v>
      </c>
      <c r="AQ56" s="114" t="e">
        <f>'Statistical Calculation'!AP42*'Project Data'!$E$6+'Project Data'!$E$18</f>
        <v>#N/A</v>
      </c>
      <c r="AR56" s="114" t="e">
        <f>'Statistical Calculation'!AQ42*'Project Data'!$E$6+'Project Data'!$E$18</f>
        <v>#N/A</v>
      </c>
      <c r="AS56" s="114" t="e">
        <f>'Statistical Calculation'!AR42*'Project Data'!$E$6+'Project Data'!$E$18</f>
        <v>#N/A</v>
      </c>
      <c r="AT56" s="114" t="e">
        <f>'Statistical Calculation'!AS42*'Project Data'!$E$6+'Project Data'!$E$18</f>
        <v>#N/A</v>
      </c>
      <c r="AU56" s="114" t="e">
        <f>'Statistical Calculation'!AT42*'Project Data'!$E$6+'Project Data'!$E$18</f>
        <v>#N/A</v>
      </c>
      <c r="AV56" s="114" t="e">
        <f>'Statistical Calculation'!AU42*'Project Data'!$E$6+'Project Data'!$E$18</f>
        <v>#N/A</v>
      </c>
      <c r="AW56" s="114" t="e">
        <f>'Statistical Calculation'!AV42*'Project Data'!$E$6+'Project Data'!$E$18</f>
        <v>#N/A</v>
      </c>
      <c r="AX56" s="114" t="e">
        <f>'Statistical Calculation'!AW42*'Project Data'!$E$6+'Project Data'!$E$18</f>
        <v>#N/A</v>
      </c>
      <c r="AY56" s="114" t="e">
        <f>'Statistical Calculation'!AX42*'Project Data'!$E$6+'Project Data'!$E$18</f>
        <v>#N/A</v>
      </c>
      <c r="AZ56" s="114" t="e">
        <f>'Statistical Calculation'!AY42*'Project Data'!$E$6+'Project Data'!$E$18</f>
        <v>#N/A</v>
      </c>
      <c r="BA56" s="114" t="e">
        <f>'Statistical Calculation'!AZ42*'Project Data'!$E$6+'Project Data'!$E$18</f>
        <v>#N/A</v>
      </c>
      <c r="BB56" s="114" t="e">
        <f>'Statistical Calculation'!BA42*'Project Data'!$E$6+'Project Data'!$E$18</f>
        <v>#N/A</v>
      </c>
      <c r="BC56" s="114" t="e">
        <f>'Statistical Calculation'!BB42*'Project Data'!$E$6+'Project Data'!$E$18</f>
        <v>#N/A</v>
      </c>
      <c r="BD56" s="83"/>
    </row>
    <row r="57" spans="2:56" ht="12.75">
      <c r="B57" s="88"/>
      <c r="C57" s="24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25"/>
    </row>
    <row r="58" spans="2:56" ht="12.75">
      <c r="B58" s="89" t="s">
        <v>86</v>
      </c>
      <c r="C58" s="114">
        <f>IF(ISBLANK('Project Data'!$E$20),#N/A,('Project Data'!$E$20))</f>
        <v>38683</v>
      </c>
      <c r="D58" s="114">
        <f>IF(ISBLANK('Project Data'!$E$20),#N/A,('Project Data'!$E$20))</f>
        <v>38683</v>
      </c>
      <c r="E58" s="114">
        <f>IF(ISBLANK('Project Data'!$E$20),#N/A,('Project Data'!$E$20))</f>
        <v>38683</v>
      </c>
      <c r="F58" s="114">
        <f>IF(ISBLANK('Project Data'!$E$20),#N/A,('Project Data'!$E$20))</f>
        <v>38683</v>
      </c>
      <c r="G58" s="114">
        <f>IF(ISBLANK('Project Data'!$E$20),#N/A,('Project Data'!$E$20))</f>
        <v>38683</v>
      </c>
      <c r="H58" s="114">
        <f>IF(ISBLANK('Project Data'!$E$20),#N/A,('Project Data'!$E$20))</f>
        <v>38683</v>
      </c>
      <c r="I58" s="114">
        <f>IF(ISBLANK('Project Data'!$E$20),#N/A,('Project Data'!$E$20))</f>
        <v>38683</v>
      </c>
      <c r="J58" s="114">
        <f>IF(ISBLANK('Project Data'!$E$20),#N/A,('Project Data'!$E$20))</f>
        <v>38683</v>
      </c>
      <c r="K58" s="114">
        <f>IF(ISBLANK('Project Data'!$E$20),#N/A,('Project Data'!$E$20))</f>
        <v>38683</v>
      </c>
      <c r="L58" s="114">
        <f>IF(ISBLANK('Project Data'!$E$20),#N/A,('Project Data'!$E$20))</f>
        <v>38683</v>
      </c>
      <c r="M58" s="114">
        <f>IF(ISBLANK('Project Data'!$E$20),#N/A,('Project Data'!$E$20))</f>
        <v>38683</v>
      </c>
      <c r="N58" s="114">
        <f>IF(ISBLANK('Project Data'!$E$20),#N/A,('Project Data'!$E$20))</f>
        <v>38683</v>
      </c>
      <c r="O58" s="114">
        <f>IF(ISBLANK('Project Data'!$E$20),#N/A,('Project Data'!$E$20))</f>
        <v>38683</v>
      </c>
      <c r="P58" s="114">
        <f>IF(ISBLANK('Project Data'!$E$20),#N/A,('Project Data'!$E$20))</f>
        <v>38683</v>
      </c>
      <c r="Q58" s="114">
        <f>IF(ISBLANK('Project Data'!$E$20),#N/A,('Project Data'!$E$20))</f>
        <v>38683</v>
      </c>
      <c r="R58" s="114">
        <f>IF(ISBLANK('Project Data'!$E$20),#N/A,('Project Data'!$E$20))</f>
        <v>38683</v>
      </c>
      <c r="S58" s="114">
        <f>IF(ISBLANK('Project Data'!$E$20),#N/A,('Project Data'!$E$20))</f>
        <v>38683</v>
      </c>
      <c r="T58" s="114">
        <f>IF(ISBLANK('Project Data'!$E$20),#N/A,('Project Data'!$E$20))</f>
        <v>38683</v>
      </c>
      <c r="U58" s="114">
        <f>IF(ISBLANK('Project Data'!$E$20),#N/A,('Project Data'!$E$20))</f>
        <v>38683</v>
      </c>
      <c r="V58" s="114">
        <f>IF(ISBLANK('Project Data'!$E$20),#N/A,('Project Data'!$E$20))</f>
        <v>38683</v>
      </c>
      <c r="W58" s="114">
        <f>IF(ISBLANK('Project Data'!$E$20),#N/A,('Project Data'!$E$20))</f>
        <v>38683</v>
      </c>
      <c r="X58" s="114">
        <f>IF(ISBLANK('Project Data'!$E$20),#N/A,('Project Data'!$E$20))</f>
        <v>38683</v>
      </c>
      <c r="Y58" s="114">
        <f>IF(ISBLANK('Project Data'!$E$20),#N/A,('Project Data'!$E$20))</f>
        <v>38683</v>
      </c>
      <c r="Z58" s="114">
        <f>IF(ISBLANK('Project Data'!$E$20),#N/A,('Project Data'!$E$20))</f>
        <v>38683</v>
      </c>
      <c r="AA58" s="114">
        <f>IF(ISBLANK('Project Data'!$E$20),#N/A,('Project Data'!$E$20))</f>
        <v>38683</v>
      </c>
      <c r="AB58" s="114">
        <f>IF(ISBLANK('Project Data'!$E$20),#N/A,('Project Data'!$E$20))</f>
        <v>38683</v>
      </c>
      <c r="AC58" s="114">
        <f>IF(ISBLANK('Project Data'!$E$20),#N/A,('Project Data'!$E$20))</f>
        <v>38683</v>
      </c>
      <c r="AD58" s="114">
        <f>IF(ISBLANK('Project Data'!$E$20),#N/A,('Project Data'!$E$20))</f>
        <v>38683</v>
      </c>
      <c r="AE58" s="114">
        <f>IF(ISBLANK('Project Data'!$E$20),#N/A,('Project Data'!$E$20))</f>
        <v>38683</v>
      </c>
      <c r="AF58" s="114">
        <f>IF(ISBLANK('Project Data'!$E$20),#N/A,('Project Data'!$E$20))</f>
        <v>38683</v>
      </c>
      <c r="AG58" s="114">
        <f>IF(ISBLANK('Project Data'!$E$20),#N/A,('Project Data'!$E$20))</f>
        <v>38683</v>
      </c>
      <c r="AH58" s="114">
        <f>IF(ISBLANK('Project Data'!$E$20),#N/A,('Project Data'!$E$20))</f>
        <v>38683</v>
      </c>
      <c r="AI58" s="114">
        <f>IF(ISBLANK('Project Data'!$E$20),#N/A,('Project Data'!$E$20))</f>
        <v>38683</v>
      </c>
      <c r="AJ58" s="114">
        <f>IF(ISBLANK('Project Data'!$E$20),#N/A,('Project Data'!$E$20))</f>
        <v>38683</v>
      </c>
      <c r="AK58" s="114">
        <f>IF(ISBLANK('Project Data'!$E$20),#N/A,('Project Data'!$E$20))</f>
        <v>38683</v>
      </c>
      <c r="AL58" s="114">
        <f>IF(ISBLANK('Project Data'!$E$20),#N/A,('Project Data'!$E$20))</f>
        <v>38683</v>
      </c>
      <c r="AM58" s="114">
        <f>IF(ISBLANK('Project Data'!$E$20),#N/A,('Project Data'!$E$20))</f>
        <v>38683</v>
      </c>
      <c r="AN58" s="114">
        <f>IF(ISBLANK('Project Data'!$E$20),#N/A,('Project Data'!$E$20))</f>
        <v>38683</v>
      </c>
      <c r="AO58" s="114">
        <f>IF(ISBLANK('Project Data'!$E$20),#N/A,('Project Data'!$E$20))</f>
        <v>38683</v>
      </c>
      <c r="AP58" s="114">
        <f>IF(ISBLANK('Project Data'!$E$20),#N/A,('Project Data'!$E$20))</f>
        <v>38683</v>
      </c>
      <c r="AQ58" s="114">
        <f>IF(ISBLANK('Project Data'!$E$20),#N/A,('Project Data'!$E$20))</f>
        <v>38683</v>
      </c>
      <c r="AR58" s="114">
        <f>IF(ISBLANK('Project Data'!$E$20),#N/A,('Project Data'!$E$20))</f>
        <v>38683</v>
      </c>
      <c r="AS58" s="114">
        <f>IF(ISBLANK('Project Data'!$E$20),#N/A,('Project Data'!$E$20))</f>
        <v>38683</v>
      </c>
      <c r="AT58" s="114">
        <f>IF(ISBLANK('Project Data'!$E$20),#N/A,('Project Data'!$E$20))</f>
        <v>38683</v>
      </c>
      <c r="AU58" s="114">
        <f>IF(ISBLANK('Project Data'!$E$20),#N/A,('Project Data'!$E$20))</f>
        <v>38683</v>
      </c>
      <c r="AV58" s="114">
        <f>IF(ISBLANK('Project Data'!$E$20),#N/A,('Project Data'!$E$20))</f>
        <v>38683</v>
      </c>
      <c r="AW58" s="114">
        <f>IF(ISBLANK('Project Data'!$E$20),#N/A,('Project Data'!$E$20))</f>
        <v>38683</v>
      </c>
      <c r="AX58" s="114">
        <f>IF(ISBLANK('Project Data'!$E$20),#N/A,('Project Data'!$E$20))</f>
        <v>38683</v>
      </c>
      <c r="AY58" s="114">
        <f>IF(ISBLANK('Project Data'!$E$20),#N/A,('Project Data'!$E$20))</f>
        <v>38683</v>
      </c>
      <c r="AZ58" s="114">
        <f>IF(ISBLANK('Project Data'!$E$20),#N/A,('Project Data'!$E$20))</f>
        <v>38683</v>
      </c>
      <c r="BA58" s="114">
        <f>IF(ISBLANK('Project Data'!$E$20),#N/A,('Project Data'!$E$20))</f>
        <v>38683</v>
      </c>
      <c r="BB58" s="114">
        <f>IF(ISBLANK('Project Data'!$E$20),#N/A,('Project Data'!$E$20))</f>
        <v>38683</v>
      </c>
      <c r="BC58" s="114">
        <f>IF(ISBLANK('Project Data'!$E$20),#N/A,('Project Data'!$E$20))</f>
        <v>38683</v>
      </c>
      <c r="BD58" s="25"/>
    </row>
    <row r="59" spans="2:56" s="69" customFormat="1" ht="12.75">
      <c r="B59" s="89" t="s">
        <v>87</v>
      </c>
      <c r="C59" s="114">
        <f>IF(ISBLANK('Project Data'!$E$29),#N/A,('Project Data'!$E$29))</f>
        <v>38688</v>
      </c>
      <c r="D59" s="114">
        <f>IF(ISBLANK('Project Data'!$E$29),#N/A,('Project Data'!$E$29))</f>
        <v>38688</v>
      </c>
      <c r="E59" s="114">
        <f>IF(ISBLANK('Project Data'!$E$29),#N/A,('Project Data'!$E$29))</f>
        <v>38688</v>
      </c>
      <c r="F59" s="114">
        <f>IF(ISBLANK('Project Data'!$E$29),#N/A,('Project Data'!$E$29))</f>
        <v>38688</v>
      </c>
      <c r="G59" s="114">
        <f>IF(ISBLANK('Project Data'!$E$29),#N/A,('Project Data'!$E$29))</f>
        <v>38688</v>
      </c>
      <c r="H59" s="114">
        <f>IF(ISBLANK('Project Data'!$E$29),#N/A,('Project Data'!$E$29))</f>
        <v>38688</v>
      </c>
      <c r="I59" s="114">
        <f>IF(ISBLANK('Project Data'!$E$29),#N/A,('Project Data'!$E$29))</f>
        <v>38688</v>
      </c>
      <c r="J59" s="114">
        <f>IF(ISBLANK('Project Data'!$E$29),#N/A,('Project Data'!$E$29))</f>
        <v>38688</v>
      </c>
      <c r="K59" s="114">
        <f>IF(ISBLANK('Project Data'!$E$29),#N/A,('Project Data'!$E$29))</f>
        <v>38688</v>
      </c>
      <c r="L59" s="114">
        <f>IF(ISBLANK('Project Data'!$E$29),#N/A,('Project Data'!$E$29))</f>
        <v>38688</v>
      </c>
      <c r="M59" s="114">
        <f>IF(ISBLANK('Project Data'!$E$29),#N/A,('Project Data'!$E$29))</f>
        <v>38688</v>
      </c>
      <c r="N59" s="114">
        <f>IF(ISBLANK('Project Data'!$E$29),#N/A,('Project Data'!$E$29))</f>
        <v>38688</v>
      </c>
      <c r="O59" s="114">
        <f>IF(ISBLANK('Project Data'!$E$29),#N/A,('Project Data'!$E$29))</f>
        <v>38688</v>
      </c>
      <c r="P59" s="114">
        <f>IF(ISBLANK('Project Data'!$E$29),#N/A,('Project Data'!$E$29))</f>
        <v>38688</v>
      </c>
      <c r="Q59" s="114">
        <f>IF(ISBLANK('Project Data'!$E$29),#N/A,('Project Data'!$E$29))</f>
        <v>38688</v>
      </c>
      <c r="R59" s="114">
        <f>IF(ISBLANK('Project Data'!$E$29),#N/A,('Project Data'!$E$29))</f>
        <v>38688</v>
      </c>
      <c r="S59" s="114">
        <f>IF(ISBLANK('Project Data'!$E$29),#N/A,('Project Data'!$E$29))</f>
        <v>38688</v>
      </c>
      <c r="T59" s="114">
        <f>IF(ISBLANK('Project Data'!$E$29),#N/A,('Project Data'!$E$29))</f>
        <v>38688</v>
      </c>
      <c r="U59" s="114">
        <f>IF(ISBLANK('Project Data'!$E$29),#N/A,('Project Data'!$E$29))</f>
        <v>38688</v>
      </c>
      <c r="V59" s="114">
        <f>IF(ISBLANK('Project Data'!$E$29),#N/A,('Project Data'!$E$29))</f>
        <v>38688</v>
      </c>
      <c r="W59" s="114">
        <f>IF(ISBLANK('Project Data'!$E$29),#N/A,('Project Data'!$E$29))</f>
        <v>38688</v>
      </c>
      <c r="X59" s="114">
        <f>IF(ISBLANK('Project Data'!$E$29),#N/A,('Project Data'!$E$29))</f>
        <v>38688</v>
      </c>
      <c r="Y59" s="114">
        <f>IF(ISBLANK('Project Data'!$E$29),#N/A,('Project Data'!$E$29))</f>
        <v>38688</v>
      </c>
      <c r="Z59" s="114">
        <f>IF(ISBLANK('Project Data'!$E$29),#N/A,('Project Data'!$E$29))</f>
        <v>38688</v>
      </c>
      <c r="AA59" s="114">
        <f>IF(ISBLANK('Project Data'!$E$29),#N/A,('Project Data'!$E$29))</f>
        <v>38688</v>
      </c>
      <c r="AB59" s="114">
        <f>IF(ISBLANK('Project Data'!$E$29),#N/A,('Project Data'!$E$29))</f>
        <v>38688</v>
      </c>
      <c r="AC59" s="114">
        <f>IF(ISBLANK('Project Data'!$E$29),#N/A,('Project Data'!$E$29))</f>
        <v>38688</v>
      </c>
      <c r="AD59" s="114">
        <f>IF(ISBLANK('Project Data'!$E$29),#N/A,('Project Data'!$E$29))</f>
        <v>38688</v>
      </c>
      <c r="AE59" s="114">
        <f>IF(ISBLANK('Project Data'!$E$29),#N/A,('Project Data'!$E$29))</f>
        <v>38688</v>
      </c>
      <c r="AF59" s="114">
        <f>IF(ISBLANK('Project Data'!$E$29),#N/A,('Project Data'!$E$29))</f>
        <v>38688</v>
      </c>
      <c r="AG59" s="114">
        <f>IF(ISBLANK('Project Data'!$E$29),#N/A,('Project Data'!$E$29))</f>
        <v>38688</v>
      </c>
      <c r="AH59" s="114">
        <f>IF(ISBLANK('Project Data'!$E$29),#N/A,('Project Data'!$E$29))</f>
        <v>38688</v>
      </c>
      <c r="AI59" s="114">
        <f>IF(ISBLANK('Project Data'!$E$29),#N/A,('Project Data'!$E$29))</f>
        <v>38688</v>
      </c>
      <c r="AJ59" s="114">
        <f>IF(ISBLANK('Project Data'!$E$29),#N/A,('Project Data'!$E$29))</f>
        <v>38688</v>
      </c>
      <c r="AK59" s="114">
        <f>IF(ISBLANK('Project Data'!$E$29),#N/A,('Project Data'!$E$29))</f>
        <v>38688</v>
      </c>
      <c r="AL59" s="114">
        <f>IF(ISBLANK('Project Data'!$E$29),#N/A,('Project Data'!$E$29))</f>
        <v>38688</v>
      </c>
      <c r="AM59" s="114">
        <f>IF(ISBLANK('Project Data'!$E$29),#N/A,('Project Data'!$E$29))</f>
        <v>38688</v>
      </c>
      <c r="AN59" s="114">
        <f>IF(ISBLANK('Project Data'!$E$29),#N/A,('Project Data'!$E$29))</f>
        <v>38688</v>
      </c>
      <c r="AO59" s="114">
        <f>IF(ISBLANK('Project Data'!$E$29),#N/A,('Project Data'!$E$29))</f>
        <v>38688</v>
      </c>
      <c r="AP59" s="114">
        <f>IF(ISBLANK('Project Data'!$E$29),#N/A,('Project Data'!$E$29))</f>
        <v>38688</v>
      </c>
      <c r="AQ59" s="114">
        <f>IF(ISBLANK('Project Data'!$E$29),#N/A,('Project Data'!$E$29))</f>
        <v>38688</v>
      </c>
      <c r="AR59" s="114">
        <f>IF(ISBLANK('Project Data'!$E$29),#N/A,('Project Data'!$E$29))</f>
        <v>38688</v>
      </c>
      <c r="AS59" s="114">
        <f>IF(ISBLANK('Project Data'!$E$29),#N/A,('Project Data'!$E$29))</f>
        <v>38688</v>
      </c>
      <c r="AT59" s="114">
        <f>IF(ISBLANK('Project Data'!$E$29),#N/A,('Project Data'!$E$29))</f>
        <v>38688</v>
      </c>
      <c r="AU59" s="114">
        <f>IF(ISBLANK('Project Data'!$E$29),#N/A,('Project Data'!$E$29))</f>
        <v>38688</v>
      </c>
      <c r="AV59" s="114">
        <f>IF(ISBLANK('Project Data'!$E$29),#N/A,('Project Data'!$E$29))</f>
        <v>38688</v>
      </c>
      <c r="AW59" s="114">
        <f>IF(ISBLANK('Project Data'!$E$29),#N/A,('Project Data'!$E$29))</f>
        <v>38688</v>
      </c>
      <c r="AX59" s="114">
        <f>IF(ISBLANK('Project Data'!$E$29),#N/A,('Project Data'!$E$29))</f>
        <v>38688</v>
      </c>
      <c r="AY59" s="114">
        <f>IF(ISBLANK('Project Data'!$E$29),#N/A,('Project Data'!$E$29))</f>
        <v>38688</v>
      </c>
      <c r="AZ59" s="114">
        <f>IF(ISBLANK('Project Data'!$E$29),#N/A,('Project Data'!$E$29))</f>
        <v>38688</v>
      </c>
      <c r="BA59" s="114">
        <f>IF(ISBLANK('Project Data'!$E$29),#N/A,('Project Data'!$E$29))</f>
        <v>38688</v>
      </c>
      <c r="BB59" s="114">
        <f>IF(ISBLANK('Project Data'!$E$29),#N/A,('Project Data'!$E$29))</f>
        <v>38688</v>
      </c>
      <c r="BC59" s="114">
        <f>IF(ISBLANK('Project Data'!$E$29),#N/A,('Project Data'!$E$29))</f>
        <v>38688</v>
      </c>
      <c r="BD59" s="84"/>
    </row>
    <row r="60" spans="2:56" ht="12.75">
      <c r="B60" s="5"/>
      <c r="C60" s="24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25"/>
    </row>
    <row r="61" spans="2:56" ht="13.5" thickBot="1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4"/>
    </row>
    <row r="63" ht="15.75">
      <c r="B63" s="18" t="s">
        <v>62</v>
      </c>
    </row>
    <row r="64" ht="15.75">
      <c r="B64" s="18" t="s">
        <v>13</v>
      </c>
    </row>
  </sheetData>
  <sheetProtection/>
  <mergeCells count="3">
    <mergeCell ref="B3:BD3"/>
    <mergeCell ref="B4:BD4"/>
    <mergeCell ref="B5:BD5"/>
  </mergeCells>
  <conditionalFormatting sqref="C51:BC52 C54:BC56 C58:BC59">
    <cfRule type="expression" priority="1" dxfId="1" stopIfTrue="1">
      <formula>ISNA(C51)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A1:AG30"/>
  <sheetViews>
    <sheetView zoomScalePageLayoutView="0" workbookViewId="0" topLeftCell="A1">
      <selection activeCell="J25" sqref="J25"/>
    </sheetView>
  </sheetViews>
  <sheetFormatPr defaultColWidth="9.140625" defaultRowHeight="12.75"/>
  <sheetData>
    <row r="1" spans="1:29" ht="23.25">
      <c r="A1" s="121" t="s">
        <v>91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29" ht="7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ht="12.75">
      <c r="A3" s="124" t="s">
        <v>15</v>
      </c>
      <c r="B3" s="124">
        <v>0</v>
      </c>
      <c r="C3" s="124">
        <f>B3+1</f>
        <v>1</v>
      </c>
      <c r="D3" s="124">
        <f aca="true" t="shared" si="0" ref="D3:AB3">C3+1</f>
        <v>2</v>
      </c>
      <c r="E3" s="124">
        <f t="shared" si="0"/>
        <v>3</v>
      </c>
      <c r="F3" s="124">
        <f t="shared" si="0"/>
        <v>4</v>
      </c>
      <c r="G3" s="124">
        <f t="shared" si="0"/>
        <v>5</v>
      </c>
      <c r="H3" s="124">
        <f t="shared" si="0"/>
        <v>6</v>
      </c>
      <c r="I3" s="124">
        <f t="shared" si="0"/>
        <v>7</v>
      </c>
      <c r="J3" s="124">
        <f t="shared" si="0"/>
        <v>8</v>
      </c>
      <c r="K3" s="124">
        <f t="shared" si="0"/>
        <v>9</v>
      </c>
      <c r="L3" s="124">
        <f t="shared" si="0"/>
        <v>10</v>
      </c>
      <c r="M3" s="124">
        <f t="shared" si="0"/>
        <v>11</v>
      </c>
      <c r="N3" s="124">
        <f t="shared" si="0"/>
        <v>12</v>
      </c>
      <c r="O3" s="124">
        <f t="shared" si="0"/>
        <v>13</v>
      </c>
      <c r="P3" s="124">
        <f t="shared" si="0"/>
        <v>14</v>
      </c>
      <c r="Q3" s="124">
        <f t="shared" si="0"/>
        <v>15</v>
      </c>
      <c r="R3" s="124">
        <f t="shared" si="0"/>
        <v>16</v>
      </c>
      <c r="S3" s="124">
        <f t="shared" si="0"/>
        <v>17</v>
      </c>
      <c r="T3" s="124">
        <f t="shared" si="0"/>
        <v>18</v>
      </c>
      <c r="U3" s="124">
        <f t="shared" si="0"/>
        <v>19</v>
      </c>
      <c r="V3" s="124">
        <f t="shared" si="0"/>
        <v>20</v>
      </c>
      <c r="W3" s="124">
        <f t="shared" si="0"/>
        <v>21</v>
      </c>
      <c r="X3" s="124">
        <f t="shared" si="0"/>
        <v>22</v>
      </c>
      <c r="Y3" s="124">
        <f t="shared" si="0"/>
        <v>23</v>
      </c>
      <c r="Z3" s="124">
        <f t="shared" si="0"/>
        <v>24</v>
      </c>
      <c r="AA3" s="124">
        <f t="shared" si="0"/>
        <v>25</v>
      </c>
      <c r="AB3" s="124">
        <f t="shared" si="0"/>
        <v>26</v>
      </c>
      <c r="AC3" s="124">
        <f>AB3+1</f>
        <v>27</v>
      </c>
    </row>
    <row r="4" spans="1:29" ht="12.75">
      <c r="A4" s="124" t="s">
        <v>92</v>
      </c>
      <c r="B4" s="125">
        <v>0</v>
      </c>
      <c r="C4" s="125">
        <v>3023</v>
      </c>
      <c r="D4" s="125">
        <v>5508</v>
      </c>
      <c r="E4" s="125">
        <v>7828</v>
      </c>
      <c r="F4" s="125">
        <v>10098</v>
      </c>
      <c r="G4" s="125">
        <v>12158</v>
      </c>
      <c r="H4" s="125">
        <v>13951</v>
      </c>
      <c r="I4" s="125">
        <v>14205</v>
      </c>
      <c r="J4" s="125">
        <v>15933</v>
      </c>
      <c r="K4" s="125">
        <v>17902</v>
      </c>
      <c r="L4" s="125">
        <v>19967</v>
      </c>
      <c r="M4" s="125">
        <v>22208</v>
      </c>
      <c r="N4" s="125">
        <v>24286</v>
      </c>
      <c r="O4" s="125">
        <v>26331</v>
      </c>
      <c r="P4" s="125">
        <v>26658</v>
      </c>
      <c r="Q4" s="125">
        <v>28647</v>
      </c>
      <c r="R4" s="125">
        <v>30989</v>
      </c>
      <c r="S4" s="125">
        <v>33040</v>
      </c>
      <c r="T4" s="125">
        <v>34909</v>
      </c>
      <c r="U4" s="125">
        <v>36709</v>
      </c>
      <c r="V4" s="125">
        <v>38016</v>
      </c>
      <c r="W4" s="125">
        <v>38140</v>
      </c>
      <c r="X4" s="125" t="e">
        <v>#N/A</v>
      </c>
      <c r="Y4" s="125" t="e">
        <v>#N/A</v>
      </c>
      <c r="Z4" s="125" t="e">
        <v>#N/A</v>
      </c>
      <c r="AA4" s="125" t="e">
        <v>#N/A</v>
      </c>
      <c r="AB4" s="125" t="e">
        <v>#N/A</v>
      </c>
      <c r="AC4" s="125" t="e">
        <v>#N/A</v>
      </c>
    </row>
    <row r="5" spans="1:33" ht="12.75">
      <c r="A5" s="124" t="s">
        <v>93</v>
      </c>
      <c r="B5" s="125">
        <v>0</v>
      </c>
      <c r="C5" s="125">
        <v>927.7251456140999</v>
      </c>
      <c r="D5" s="125">
        <v>1903.989652143543</v>
      </c>
      <c r="E5" s="125">
        <v>2466.7675128519686</v>
      </c>
      <c r="F5" s="125">
        <v>3413.917045496069</v>
      </c>
      <c r="G5" s="125">
        <v>4471.5522322868865</v>
      </c>
      <c r="H5" s="125">
        <v>7151.804345861778</v>
      </c>
      <c r="I5" s="125">
        <v>7476.314767222798</v>
      </c>
      <c r="J5" s="125">
        <v>9271.817381237726</v>
      </c>
      <c r="K5" s="125">
        <v>11441.039583978329</v>
      </c>
      <c r="L5" s="125">
        <v>13301.71868684308</v>
      </c>
      <c r="M5" s="125">
        <v>14699.47510659578</v>
      </c>
      <c r="N5" s="125">
        <v>15985.24420935573</v>
      </c>
      <c r="O5" s="125">
        <v>16752.72356363725</v>
      </c>
      <c r="P5" s="125">
        <v>17077.46085492465</v>
      </c>
      <c r="Q5" s="125">
        <v>20317.822406740554</v>
      </c>
      <c r="R5" s="125">
        <v>23060.787849964578</v>
      </c>
      <c r="S5" s="125">
        <v>26587.880578734435</v>
      </c>
      <c r="T5" s="125">
        <v>28681.187782776593</v>
      </c>
      <c r="U5" s="125">
        <v>30134.970271015154</v>
      </c>
      <c r="V5" s="125">
        <v>31487.49314877975</v>
      </c>
      <c r="W5" s="125">
        <v>32526.287328351264</v>
      </c>
      <c r="X5" s="125">
        <v>33504.39920428122</v>
      </c>
      <c r="Y5" s="125">
        <v>34512.890043686355</v>
      </c>
      <c r="Z5" s="125">
        <v>36488.73264251317</v>
      </c>
      <c r="AA5" s="125">
        <v>37629.81274889226</v>
      </c>
      <c r="AB5" s="125">
        <v>38140</v>
      </c>
      <c r="AC5" s="125" t="e">
        <v>#N/A</v>
      </c>
      <c r="AG5" s="126"/>
    </row>
    <row r="6" spans="1:33" ht="12.75">
      <c r="A6" s="124" t="s">
        <v>94</v>
      </c>
      <c r="B6" s="125">
        <v>0</v>
      </c>
      <c r="C6" s="125">
        <v>1605.75</v>
      </c>
      <c r="D6" s="125">
        <v>2766.25</v>
      </c>
      <c r="E6" s="125">
        <v>4324.25</v>
      </c>
      <c r="F6" s="125">
        <v>6137.5</v>
      </c>
      <c r="G6" s="125">
        <v>7887.5</v>
      </c>
      <c r="H6" s="125">
        <v>9835</v>
      </c>
      <c r="I6" s="125">
        <v>10135</v>
      </c>
      <c r="J6" s="125">
        <v>13216.75</v>
      </c>
      <c r="K6" s="125">
        <v>14755</v>
      </c>
      <c r="L6" s="125">
        <v>16656.25</v>
      </c>
      <c r="M6" s="125">
        <v>18767.75</v>
      </c>
      <c r="N6" s="125">
        <v>20896.75</v>
      </c>
      <c r="O6" s="125">
        <v>23364</v>
      </c>
      <c r="P6" s="125">
        <v>23663.75</v>
      </c>
      <c r="Q6" s="125">
        <v>26651</v>
      </c>
      <c r="R6" s="125">
        <v>28436.5</v>
      </c>
      <c r="S6" s="125">
        <v>30407.5</v>
      </c>
      <c r="T6" s="125">
        <v>32012</v>
      </c>
      <c r="U6" s="125">
        <v>33999.75</v>
      </c>
      <c r="V6" s="125">
        <v>35554</v>
      </c>
      <c r="W6" s="125">
        <v>37110.5</v>
      </c>
      <c r="X6" s="125">
        <v>38468.25</v>
      </c>
      <c r="Y6" s="125">
        <v>39798.25</v>
      </c>
      <c r="Z6" s="125">
        <v>41155.25</v>
      </c>
      <c r="AA6" s="125">
        <v>42600.25</v>
      </c>
      <c r="AB6" s="125">
        <v>43983</v>
      </c>
      <c r="AC6" s="125" t="e">
        <v>#N/A</v>
      </c>
      <c r="AG6" s="126"/>
    </row>
    <row r="7" spans="1:33" ht="7.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G7" s="126"/>
    </row>
    <row r="8" spans="1:33" ht="12.75">
      <c r="A8" s="124" t="s">
        <v>92</v>
      </c>
      <c r="B8" s="125">
        <v>0</v>
      </c>
      <c r="C8" s="125">
        <v>93</v>
      </c>
      <c r="D8" s="125">
        <v>644</v>
      </c>
      <c r="E8" s="125">
        <v>975</v>
      </c>
      <c r="F8" s="125">
        <v>1275</v>
      </c>
      <c r="G8" s="125">
        <v>1739</v>
      </c>
      <c r="H8" s="125">
        <v>2292</v>
      </c>
      <c r="I8" s="125">
        <v>3331</v>
      </c>
      <c r="J8" s="125">
        <v>3869</v>
      </c>
      <c r="K8" s="125">
        <v>4612</v>
      </c>
      <c r="L8" s="125">
        <v>5527</v>
      </c>
      <c r="M8" s="125">
        <v>6575</v>
      </c>
      <c r="N8" s="125">
        <v>7991</v>
      </c>
      <c r="O8" s="125">
        <v>9193</v>
      </c>
      <c r="P8" s="125">
        <v>10831</v>
      </c>
      <c r="Q8" s="125">
        <v>12946</v>
      </c>
      <c r="R8" s="125">
        <v>14295</v>
      </c>
      <c r="S8" s="125">
        <v>16051</v>
      </c>
      <c r="T8" s="125">
        <v>17808</v>
      </c>
      <c r="U8" s="125">
        <v>19666</v>
      </c>
      <c r="V8" s="125">
        <v>21178</v>
      </c>
      <c r="W8" s="125">
        <v>22839</v>
      </c>
      <c r="X8" s="125">
        <v>24873</v>
      </c>
      <c r="Y8" s="125">
        <v>26310</v>
      </c>
      <c r="Z8" s="125">
        <v>27720</v>
      </c>
      <c r="AA8" s="125">
        <v>29113</v>
      </c>
      <c r="AB8" s="125">
        <v>30298</v>
      </c>
      <c r="AC8" s="125">
        <v>31821</v>
      </c>
      <c r="AG8" s="126"/>
    </row>
    <row r="9" spans="1:33" ht="12.75">
      <c r="A9" s="124" t="s">
        <v>93</v>
      </c>
      <c r="B9" s="125">
        <v>0</v>
      </c>
      <c r="C9" s="125">
        <v>93</v>
      </c>
      <c r="D9" s="125">
        <v>644</v>
      </c>
      <c r="E9" s="125">
        <v>1710</v>
      </c>
      <c r="F9" s="125">
        <v>2397</v>
      </c>
      <c r="G9" s="125">
        <v>3060</v>
      </c>
      <c r="H9" s="125">
        <v>3923</v>
      </c>
      <c r="I9" s="125">
        <v>4722</v>
      </c>
      <c r="J9" s="125">
        <v>5743</v>
      </c>
      <c r="K9" s="125">
        <v>7369</v>
      </c>
      <c r="L9" s="125">
        <v>9005</v>
      </c>
      <c r="M9" s="125">
        <v>10850</v>
      </c>
      <c r="N9" s="125">
        <v>12218</v>
      </c>
      <c r="O9" s="125">
        <v>13921</v>
      </c>
      <c r="P9" s="125">
        <v>15417</v>
      </c>
      <c r="Q9" s="125">
        <v>18170</v>
      </c>
      <c r="R9" s="125">
        <v>20022</v>
      </c>
      <c r="S9" s="125">
        <v>21936</v>
      </c>
      <c r="T9" s="125">
        <v>24418</v>
      </c>
      <c r="U9" s="125">
        <v>26186</v>
      </c>
      <c r="V9" s="125">
        <v>27972</v>
      </c>
      <c r="W9" s="125">
        <v>29397</v>
      </c>
      <c r="X9" s="125">
        <v>30899</v>
      </c>
      <c r="Y9" s="125">
        <v>31821</v>
      </c>
      <c r="Z9" s="125" t="e">
        <v>#N/A</v>
      </c>
      <c r="AA9" s="125" t="e">
        <v>#N/A</v>
      </c>
      <c r="AB9" s="125" t="e">
        <v>#N/A</v>
      </c>
      <c r="AC9" s="125" t="e">
        <v>#N/A</v>
      </c>
      <c r="AG9" s="126"/>
    </row>
    <row r="10" spans="1:33" ht="12.75">
      <c r="A10" s="124" t="s">
        <v>94</v>
      </c>
      <c r="B10" s="125">
        <v>0</v>
      </c>
      <c r="C10" s="125" t="e">
        <v>#N/A</v>
      </c>
      <c r="D10" s="125" t="e">
        <v>#N/A</v>
      </c>
      <c r="E10" s="125" t="e">
        <v>#N/A</v>
      </c>
      <c r="F10" s="125" t="e">
        <v>#N/A</v>
      </c>
      <c r="G10" s="125" t="e">
        <v>#N/A</v>
      </c>
      <c r="H10" s="125" t="e">
        <v>#N/A</v>
      </c>
      <c r="I10" s="125" t="e">
        <v>#N/A</v>
      </c>
      <c r="J10" s="125" t="e">
        <v>#N/A</v>
      </c>
      <c r="K10" s="125" t="e">
        <v>#N/A</v>
      </c>
      <c r="L10" s="125" t="e">
        <v>#N/A</v>
      </c>
      <c r="M10" s="125" t="e">
        <v>#N/A</v>
      </c>
      <c r="N10" s="125" t="e">
        <v>#N/A</v>
      </c>
      <c r="O10" s="125" t="e">
        <v>#N/A</v>
      </c>
      <c r="P10" s="125" t="e">
        <v>#N/A</v>
      </c>
      <c r="Q10" s="125" t="e">
        <v>#N/A</v>
      </c>
      <c r="R10" s="125" t="e">
        <v>#N/A</v>
      </c>
      <c r="S10" s="125" t="e">
        <v>#N/A</v>
      </c>
      <c r="T10" s="125" t="e">
        <v>#N/A</v>
      </c>
      <c r="U10" s="125" t="e">
        <v>#N/A</v>
      </c>
      <c r="V10" s="125" t="e">
        <v>#N/A</v>
      </c>
      <c r="W10" s="125" t="e">
        <v>#N/A</v>
      </c>
      <c r="X10" s="125" t="e">
        <v>#N/A</v>
      </c>
      <c r="Y10" s="125" t="e">
        <v>#N/A</v>
      </c>
      <c r="Z10" s="125" t="e">
        <v>#N/A</v>
      </c>
      <c r="AA10" s="125" t="e">
        <v>#N/A</v>
      </c>
      <c r="AB10" s="125" t="e">
        <v>#N/A</v>
      </c>
      <c r="AC10" s="125" t="e">
        <v>#N/A</v>
      </c>
      <c r="AG10" s="126"/>
    </row>
    <row r="11" ht="12.75">
      <c r="AG11" s="126"/>
    </row>
    <row r="12" ht="12.75">
      <c r="AG12" s="126"/>
    </row>
    <row r="13" ht="12.75">
      <c r="AG13" s="126"/>
    </row>
    <row r="14" ht="12.75">
      <c r="AG14" s="126"/>
    </row>
    <row r="15" ht="12.75">
      <c r="AG15" s="126"/>
    </row>
    <row r="16" ht="12.75">
      <c r="AG16" s="126"/>
    </row>
    <row r="17" ht="12.75">
      <c r="AG17" s="126"/>
    </row>
    <row r="18" ht="12.75">
      <c r="AG18" s="126"/>
    </row>
    <row r="19" ht="12.75">
      <c r="AG19" s="126"/>
    </row>
    <row r="20" ht="12.75">
      <c r="AG20" s="126"/>
    </row>
    <row r="21" ht="12.75">
      <c r="AG21" s="126"/>
    </row>
    <row r="22" ht="12.75">
      <c r="AG22" s="126"/>
    </row>
    <row r="23" ht="12.75">
      <c r="AG23" s="126"/>
    </row>
    <row r="24" ht="12.75">
      <c r="AG24" s="126"/>
    </row>
    <row r="25" ht="12.75">
      <c r="AG25" s="126"/>
    </row>
    <row r="26" ht="12.75">
      <c r="AG26" s="126"/>
    </row>
    <row r="27" ht="12.75">
      <c r="AG27" s="126"/>
    </row>
    <row r="28" ht="12.75">
      <c r="AG28" s="126"/>
    </row>
    <row r="29" ht="12.75">
      <c r="AG29" s="126"/>
    </row>
    <row r="30" ht="12.75">
      <c r="AG30" s="126"/>
    </row>
  </sheetData>
  <sheetProtection/>
  <conditionalFormatting sqref="B4:AC6 B8:AC10">
    <cfRule type="expression" priority="1" dxfId="0" stopIfTrue="1">
      <formula>ISNA(B4)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Kym Henderson</dc:creator>
  <cp:keywords/>
  <dc:description/>
  <cp:lastModifiedBy> Walt Lipke</cp:lastModifiedBy>
  <cp:lastPrinted>2007-03-25T23:29:43Z</cp:lastPrinted>
  <dcterms:created xsi:type="dcterms:W3CDTF">2002-10-02T05:17:47Z</dcterms:created>
  <dcterms:modified xsi:type="dcterms:W3CDTF">2013-02-05T14:01:47Z</dcterms:modified>
  <cp:category/>
  <cp:version/>
  <cp:contentType/>
  <cp:contentStatus/>
</cp:coreProperties>
</file>